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287" documentId="13_ncr:1_{272474FD-14FB-46C9-A5F4-03F9F094FDA0}" xr6:coauthVersionLast="47" xr6:coauthVersionMax="47" xr10:uidLastSave="{41D937BD-2106-4559-A99B-E90D5CDE51DF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7" l="1"/>
  <c r="J18" i="7"/>
  <c r="I18" i="7"/>
  <c r="K17" i="7"/>
  <c r="N81" i="8" l="1"/>
  <c r="C25" i="9"/>
  <c r="I51" i="21"/>
  <c r="J51" i="21" s="1"/>
  <c r="D51" i="21"/>
  <c r="C51" i="21"/>
  <c r="I50" i="21"/>
  <c r="J50" i="21" s="1"/>
  <c r="D50" i="21"/>
  <c r="C50" i="21"/>
  <c r="I49" i="21"/>
  <c r="J49" i="21" s="1"/>
  <c r="D49" i="21"/>
  <c r="C49" i="21"/>
  <c r="J48" i="21"/>
  <c r="I48" i="21"/>
  <c r="D48" i="21"/>
  <c r="C48" i="21"/>
  <c r="J47" i="21"/>
  <c r="I47" i="21"/>
  <c r="D47" i="21"/>
  <c r="C47" i="21"/>
  <c r="J46" i="21"/>
  <c r="K46" i="21" s="1"/>
  <c r="L46" i="21" s="1"/>
  <c r="I46" i="21"/>
  <c r="D46" i="21"/>
  <c r="C46" i="21"/>
  <c r="J45" i="21"/>
  <c r="I45" i="21"/>
  <c r="D45" i="21"/>
  <c r="C45" i="21"/>
  <c r="J44" i="21"/>
  <c r="I44" i="21"/>
  <c r="D44" i="21"/>
  <c r="C44" i="21"/>
  <c r="J43" i="21"/>
  <c r="I43" i="21"/>
  <c r="D43" i="21"/>
  <c r="C43" i="21"/>
  <c r="J42" i="21"/>
  <c r="K42" i="21" s="1"/>
  <c r="L42" i="21" s="1"/>
  <c r="I42" i="21"/>
  <c r="D42" i="21"/>
  <c r="C42" i="21"/>
  <c r="J41" i="21"/>
  <c r="I41" i="21"/>
  <c r="D41" i="21"/>
  <c r="C41" i="21"/>
  <c r="J40" i="21"/>
  <c r="I40" i="21"/>
  <c r="D40" i="21"/>
  <c r="C40" i="21"/>
  <c r="J39" i="21"/>
  <c r="I39" i="21"/>
  <c r="D39" i="21"/>
  <c r="C39" i="21"/>
  <c r="I38" i="21"/>
  <c r="J38" i="21" s="1"/>
  <c r="D38" i="21"/>
  <c r="C38" i="21"/>
  <c r="I37" i="21"/>
  <c r="J37" i="21" s="1"/>
  <c r="L37" i="21" s="1"/>
  <c r="L36" i="21"/>
  <c r="J36" i="21"/>
  <c r="I36" i="21"/>
  <c r="D36" i="21"/>
  <c r="C36" i="21"/>
  <c r="I35" i="21"/>
  <c r="J35" i="21" s="1"/>
  <c r="D35" i="21"/>
  <c r="C35" i="21"/>
  <c r="J34" i="21"/>
  <c r="I34" i="21"/>
  <c r="D34" i="21"/>
  <c r="C34" i="21"/>
  <c r="J33" i="21"/>
  <c r="I33" i="21"/>
  <c r="D33" i="21"/>
  <c r="C33" i="21"/>
  <c r="K32" i="21"/>
  <c r="J32" i="21"/>
  <c r="L32" i="21" s="1"/>
  <c r="I32" i="21"/>
  <c r="D32" i="21"/>
  <c r="C32" i="21"/>
  <c r="I31" i="21"/>
  <c r="J31" i="21" s="1"/>
  <c r="D31" i="21"/>
  <c r="C31" i="21"/>
  <c r="J30" i="21"/>
  <c r="I30" i="21"/>
  <c r="D30" i="21"/>
  <c r="C30" i="21"/>
  <c r="K29" i="21"/>
  <c r="J29" i="21"/>
  <c r="L29" i="21" s="1"/>
  <c r="I29" i="21"/>
  <c r="D29" i="21"/>
  <c r="C29" i="21"/>
  <c r="I28" i="21"/>
  <c r="J28" i="21" s="1"/>
  <c r="D28" i="21"/>
  <c r="C28" i="21"/>
  <c r="I27" i="21"/>
  <c r="J27" i="21" s="1"/>
  <c r="D27" i="21"/>
  <c r="C27" i="21"/>
  <c r="J26" i="21"/>
  <c r="I26" i="21"/>
  <c r="D26" i="21"/>
  <c r="C26" i="21"/>
  <c r="H25" i="21"/>
  <c r="G25" i="21"/>
  <c r="C25" i="21"/>
  <c r="K24" i="21"/>
  <c r="J24" i="21"/>
  <c r="L24" i="21" s="1"/>
  <c r="I24" i="21"/>
  <c r="I25" i="21" s="1"/>
  <c r="J25" i="21" s="1"/>
  <c r="D24" i="21"/>
  <c r="D25" i="21" s="1"/>
  <c r="C24" i="21"/>
  <c r="I23" i="21"/>
  <c r="J23" i="21" s="1"/>
  <c r="D23" i="21"/>
  <c r="C23" i="21"/>
  <c r="I22" i="21"/>
  <c r="J22" i="21" s="1"/>
  <c r="D22" i="21"/>
  <c r="C22" i="21"/>
  <c r="J21" i="21"/>
  <c r="I21" i="21"/>
  <c r="D21" i="21"/>
  <c r="C21" i="21"/>
  <c r="K20" i="21"/>
  <c r="J20" i="21"/>
  <c r="L20" i="21" s="1"/>
  <c r="I20" i="21"/>
  <c r="D20" i="21"/>
  <c r="C20" i="21"/>
  <c r="I19" i="21"/>
  <c r="J19" i="21" s="1"/>
  <c r="I18" i="21"/>
  <c r="J18" i="21" s="1"/>
  <c r="D18" i="21"/>
  <c r="C18" i="21"/>
  <c r="J17" i="21"/>
  <c r="I17" i="21"/>
  <c r="D17" i="21"/>
  <c r="C17" i="21"/>
  <c r="K16" i="21"/>
  <c r="J16" i="21"/>
  <c r="L16" i="21" s="1"/>
  <c r="I16" i="21"/>
  <c r="D16" i="21"/>
  <c r="C16" i="21"/>
  <c r="I15" i="21"/>
  <c r="J15" i="21" s="1"/>
  <c r="D15" i="21"/>
  <c r="C15" i="21"/>
  <c r="I14" i="21"/>
  <c r="J14" i="21" s="1"/>
  <c r="L14" i="21" s="1"/>
  <c r="D14" i="21"/>
  <c r="D37" i="21" s="1"/>
  <c r="C14" i="21"/>
  <c r="C37" i="21" s="1"/>
  <c r="D13" i="21"/>
  <c r="C13" i="21"/>
  <c r="J12" i="21"/>
  <c r="K12" i="21" s="1"/>
  <c r="L12" i="21" s="1"/>
  <c r="I12" i="21"/>
  <c r="D12" i="21"/>
  <c r="C12" i="21"/>
  <c r="C11" i="21"/>
  <c r="D10" i="21"/>
  <c r="I9" i="21"/>
  <c r="J9" i="21" s="1"/>
  <c r="D9" i="21"/>
  <c r="C9" i="21"/>
  <c r="J8" i="21"/>
  <c r="K8" i="21" s="1"/>
  <c r="L8" i="21" s="1"/>
  <c r="I8" i="21"/>
  <c r="I10" i="21" s="1"/>
  <c r="D8" i="21"/>
  <c r="C8" i="21"/>
  <c r="C10" i="21" s="1"/>
  <c r="J7" i="21"/>
  <c r="I7" i="21"/>
  <c r="D7" i="21"/>
  <c r="D19" i="21" s="1"/>
  <c r="C7" i="21"/>
  <c r="C19" i="21" s="1"/>
  <c r="I6" i="21"/>
  <c r="J6" i="21" s="1"/>
  <c r="D6" i="21"/>
  <c r="D11" i="21" s="1"/>
  <c r="C6" i="21"/>
  <c r="I5" i="21"/>
  <c r="J5" i="21" s="1"/>
  <c r="D5" i="21"/>
  <c r="C5" i="21"/>
  <c r="J10" i="21" l="1"/>
  <c r="I13" i="21"/>
  <c r="J13" i="21" s="1"/>
  <c r="L41" i="21"/>
  <c r="L43" i="21"/>
  <c r="L45" i="21"/>
  <c r="L28" i="21"/>
  <c r="K28" i="21"/>
  <c r="K15" i="21"/>
  <c r="L15" i="21" s="1"/>
  <c r="K19" i="21"/>
  <c r="L19" i="21"/>
  <c r="L17" i="21"/>
  <c r="K9" i="21"/>
  <c r="L9" i="21" s="1"/>
  <c r="K31" i="21"/>
  <c r="L31" i="21"/>
  <c r="K35" i="21"/>
  <c r="L35" i="21"/>
  <c r="K49" i="21"/>
  <c r="L49" i="21" s="1"/>
  <c r="K25" i="21"/>
  <c r="L25" i="21" s="1"/>
  <c r="K50" i="21"/>
  <c r="L50" i="21" s="1"/>
  <c r="L7" i="21"/>
  <c r="K27" i="21"/>
  <c r="L27" i="21" s="1"/>
  <c r="L33" i="21"/>
  <c r="K38" i="21"/>
  <c r="L38" i="21" s="1"/>
  <c r="L40" i="21"/>
  <c r="L44" i="21"/>
  <c r="L48" i="21"/>
  <c r="L6" i="21"/>
  <c r="K6" i="21"/>
  <c r="K22" i="21"/>
  <c r="L22" i="21" s="1"/>
  <c r="K5" i="21"/>
  <c r="K18" i="21"/>
  <c r="L18" i="21"/>
  <c r="L23" i="21"/>
  <c r="K23" i="21"/>
  <c r="L51" i="21"/>
  <c r="K51" i="21"/>
  <c r="K17" i="21"/>
  <c r="K21" i="21"/>
  <c r="L21" i="21" s="1"/>
  <c r="K26" i="21"/>
  <c r="L26" i="21" s="1"/>
  <c r="K30" i="21"/>
  <c r="L30" i="21" s="1"/>
  <c r="K34" i="21"/>
  <c r="L34" i="21" s="1"/>
  <c r="K41" i="21"/>
  <c r="K45" i="21"/>
  <c r="K33" i="21"/>
  <c r="K40" i="21"/>
  <c r="K44" i="21"/>
  <c r="K48" i="21"/>
  <c r="I11" i="21"/>
  <c r="J11" i="21" s="1"/>
  <c r="K39" i="21"/>
  <c r="L39" i="21" s="1"/>
  <c r="K43" i="21"/>
  <c r="K47" i="21"/>
  <c r="L47" i="21" s="1"/>
  <c r="K7" i="21"/>
  <c r="L11" i="21" l="1"/>
  <c r="K11" i="21"/>
  <c r="L5" i="21"/>
  <c r="K13" i="21"/>
  <c r="L13" i="21" s="1"/>
  <c r="K10" i="21"/>
  <c r="K52" i="21" s="1"/>
  <c r="L10" i="21"/>
  <c r="L52" i="21" l="1"/>
  <c r="D15" i="6" l="1"/>
  <c r="C29" i="2"/>
  <c r="J93" i="8"/>
  <c r="J92" i="8"/>
  <c r="J91" i="8"/>
  <c r="J90" i="8"/>
  <c r="J89" i="8"/>
  <c r="J88" i="8"/>
  <c r="J87" i="8"/>
  <c r="J86" i="8"/>
  <c r="J85" i="8"/>
  <c r="J84" i="8"/>
  <c r="J83" i="8"/>
  <c r="J82" i="8"/>
  <c r="K16" i="7"/>
  <c r="N80" i="8" l="1"/>
  <c r="N79" i="8"/>
  <c r="N78" i="8" l="1"/>
  <c r="C25" i="2"/>
  <c r="N77" i="8" l="1"/>
  <c r="N76" i="8" l="1"/>
  <c r="N75" i="8"/>
  <c r="N74" i="8" l="1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C36" i="2" l="1"/>
  <c r="J45" i="8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l="1"/>
  <c r="C20" i="2" s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<sst xmlns="http://schemas.openxmlformats.org/spreadsheetml/2006/main" count="393" uniqueCount="167">
  <si>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</si>
  <si>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</si>
  <si>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</si>
  <si>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</si>
  <si>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</si>
  <si>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</si>
  <si>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</si>
  <si>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</si>
  <si>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</si>
  <si>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</si>
  <si>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</si>
  <si>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</si>
  <si>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</si>
  <si>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</si>
  <si>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</si>
  <si>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</si>
  <si>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</si>
  <si>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</si>
  <si>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</si>
  <si>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</si>
  <si>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</si>
  <si>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</si>
  <si>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</si>
  <si>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</si>
  <si>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</si>
  <si>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</si>
  <si>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</si>
  <si>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</si>
  <si>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</si>
  <si>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</si>
  <si>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</si>
  <si>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</si>
  <si>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</si>
  <si>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</si>
  <si>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</si>
  <si>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</si>
  <si>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</si>
  <si>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</si>
  <si>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</si>
  <si>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</si>
  <si>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</si>
  <si>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</si>
  <si>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</si>
  <si>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</si>
  <si>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</si>
  <si>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</si>
  <si>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</si>
  <si>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</si>
  <si>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</si>
  <si>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</si>
  <si>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</si>
  <si>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</si>
  <si>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</si>
  <si>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</si>
  <si>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</si>
  <si>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</si>
  <si>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</si>
  <si>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</si>
  <si>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</si>
  <si>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</si>
  <si>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</si>
  <si>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</si>
  <si>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</si>
  <si>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</si>
  <si>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</si>
  <si>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</si>
  <si>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</si>
  <si>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</si>
  <si>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</si>
  <si>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</si>
  <si>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</si>
  <si>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</si>
  <si>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</si>
  <si>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</si>
  <si>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</si>
  <si>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</si>
  <si>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</si>
  <si>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</si>
  <si>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</si>
  <si>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</si>
  <si>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</si>
  <si>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</si>
  <si>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</si>
  <si>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</si>
  <si>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</si>
  <si>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</si>
  <si>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</si>
  <si>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</si>
  <si>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</si>
  <si>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</si>
  <si>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</si>
  <si>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</si>
  <si>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</si>
  <si>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</si>
  <si>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</si>
  <si>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</si>
  <si>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</si>
  <si>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</si>
  <si>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</si>
  <si>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</si>
  <si>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</si>
  <si>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</si>
  <si>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</si>
  <si>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</si>
  <si>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</si>
  <si>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</si>
  <si>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</si>
  <si>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</si>
  <si>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</si>
  <si>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</si>
  <si>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</si>
  <si>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</si>
  <si>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</si>
  <si>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</si>
  <si>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</si>
  <si>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 xml:space="preserve">  </t>
  </si>
  <si>
    <t>29/02/2024</t>
  </si>
  <si>
    <t>101-82124-8</t>
  </si>
  <si>
    <t>EDESUR</t>
  </si>
  <si>
    <t>ENERGIA ELECTRICA</t>
  </si>
  <si>
    <t>AL 29 FEBRERO 2024</t>
  </si>
  <si>
    <t>Al 29 FEBRERO 2024</t>
  </si>
  <si>
    <t>DISPONIBILIDAD EN BANCO BALANCE CONCILIACION BANCARIA  AL 29 FEBRERO 2024</t>
  </si>
  <si>
    <t>TOTAL DISP.  EFECTIVO EN CAJA Y BANCO AL 29/02/2024</t>
  </si>
  <si>
    <t>al 29 FEBRERO 2024</t>
  </si>
  <si>
    <t>BALANCE FINAL MATERIAL GASTABLE AL 31/01/2024</t>
  </si>
  <si>
    <t>ENTRADAS MES DE FEBRERO 2024</t>
  </si>
  <si>
    <t>TOTAL DISPONIBILIDAD AL MES DE FEBRERO 2024</t>
  </si>
  <si>
    <t>SALIDAS MES FEBRERO 2024</t>
  </si>
  <si>
    <t>TOTAL DISPONIBILIDAD MATERIAL GASTABLE / SUMINISTROS AL 29 FEBRERO 2024</t>
  </si>
  <si>
    <t>29/03/2024</t>
  </si>
  <si>
    <t>B1500511059</t>
  </si>
  <si>
    <t>N/A</t>
  </si>
  <si>
    <t>14/02/2024</t>
  </si>
  <si>
    <t>SALIDA ENERO 2024 MATERIAL GASTABE DE OFICINA Y LIMPIEZA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</si>
  <si>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</si>
  <si>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</si>
  <si>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</si>
  <si>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</si>
  <si>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</si>
  <si>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</si>
  <si>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</si>
  <si>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</si>
  <si>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</si>
  <si>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</si>
  <si>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2.3.5.5.01</t>
  </si>
  <si>
    <t>PAQUETE</t>
  </si>
  <si>
    <t>CRISTINA</t>
  </si>
  <si>
    <t>2.3.9.1.01</t>
  </si>
  <si>
    <t>2.3.9.2.01</t>
  </si>
  <si>
    <t xml:space="preserve">UNIDAD </t>
  </si>
  <si>
    <t>MARRERO</t>
  </si>
  <si>
    <t>GALON</t>
  </si>
  <si>
    <t>MARIA</t>
  </si>
  <si>
    <t>2.3.3.2.01</t>
  </si>
  <si>
    <t>UNIDAD</t>
  </si>
  <si>
    <t>2.3.1.1.01</t>
  </si>
  <si>
    <t>ANDREA</t>
  </si>
  <si>
    <t>19/02/2024</t>
  </si>
  <si>
    <t>22/02/2024</t>
  </si>
  <si>
    <t>NOVY</t>
  </si>
  <si>
    <t>DANIELA</t>
  </si>
  <si>
    <t>LAURA</t>
  </si>
  <si>
    <t>NELSON</t>
  </si>
  <si>
    <t>29/05/2024</t>
  </si>
  <si>
    <t>SONIA JIMENEZ</t>
  </si>
  <si>
    <t>VACACIONES NO DISFRUTADAS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</si>
</sst>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0" fontId="21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/>
    </xf>
    <xf numFmtId="43" fontId="24" fillId="9" borderId="7" xfId="0" applyNumberFormat="1" applyFont="1" applyFill="1" applyBorder="1" applyAlignment="1">
      <alignment horizontal="center"/>
    </xf>
    <xf numFmtId="0" fontId="23" fillId="8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17" fontId="0" fillId="0" borderId="0" xfId="0" applyNumberFormat="1"/>
    <xf numFmtId="44" fontId="0" fillId="0" borderId="0" xfId="2" applyFont="1"/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0" fontId="9" fillId="11" borderId="0" xfId="0" applyFont="1" applyFill="1"/>
    <xf numFmtId="14" fontId="0" fillId="0" borderId="4" xfId="0" applyNumberFormat="1" applyBorder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16" fontId="0" fillId="0" borderId="4" xfId="0" applyNumberFormat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right"/>
    </xf>
    <xf numFmtId="44" fontId="0" fillId="0" borderId="0" xfId="0" applyNumberFormat="1"/>
    <xf numFmtId="44" fontId="1" fillId="0" borderId="7" xfId="2" applyFont="1" applyBorder="1"/>
    <xf numFmtId="44" fontId="0" fillId="0" borderId="0" xfId="0" applyNumberFormat="1" applyAlignment="1">
      <alignment horizontal="center"/>
    </xf>
    <xf numFmtId="44" fontId="0" fillId="0" borderId="0" xfId="2" applyFont="1" applyFill="1"/>
    <xf numFmtId="44" fontId="1" fillId="0" borderId="0" xfId="2" applyFont="1" applyBorder="1"/>
    <xf numFmtId="43" fontId="1" fillId="0" borderId="0" xfId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2314576</xdr:colOff>
      <xdr:row>2</xdr:row>
      <xdr:rowOff>63524</xdr:rowOff>
    </xdr:from>
    <xdr:to>
      <xdr:col>1</xdr:col>
      <xdr:colOff>3143250</xdr:colOff>
      <xdr:row>6</xdr:row>
      <xdr:rowOff>47625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4445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622934</xdr:colOff>
      <xdr:row>5</xdr:row>
      <xdr:rowOff>134779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1530724</xdr:colOff>
      <xdr:row>0</xdr:row>
      <xdr:rowOff>134469</xdr:rowOff>
    </xdr:from>
    <xdr:to>
      <xdr:col>7</xdr:col>
      <xdr:colOff>538460</xdr:colOff>
      <xdr:row>4</xdr:row>
      <xdr:rowOff>4369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81048" y="134469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Relationship Id="rId1" Type="http://schemas.openxmlformats.org/officeDocument/2006/relationships/externalLinkPath" Target="/personal/ctavares_anamar_gob_do/Documents/Documents/ANAMAR%202022/SALIDAS%20Y%20ENTRADAS%20ALMACEN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C7">
            <v>1000</v>
          </cell>
        </row>
        <row r="17">
          <cell r="C17">
            <v>2074</v>
          </cell>
          <cell r="D17" t="str">
            <v xml:space="preserve">(2)Folder 8½ X 11 </v>
          </cell>
          <cell r="I17">
            <v>4.8</v>
          </cell>
        </row>
        <row r="22">
          <cell r="C22">
            <v>1016</v>
          </cell>
          <cell r="D22" t="str">
            <v>Separador con Pestañas (5 Tab Color)</v>
          </cell>
          <cell r="I22">
            <v>28</v>
          </cell>
        </row>
        <row r="23">
          <cell r="C23">
            <v>1017</v>
          </cell>
          <cell r="D23" t="str">
            <v>Protector Hojas Carpetas</v>
          </cell>
          <cell r="I23">
            <v>130</v>
          </cell>
        </row>
        <row r="32">
          <cell r="C32">
            <v>1025</v>
          </cell>
          <cell r="D32" t="str">
            <v>Felpas Azules Uniball Onyx Micro</v>
          </cell>
          <cell r="I32">
            <v>39</v>
          </cell>
        </row>
        <row r="46">
          <cell r="C46">
            <v>2126</v>
          </cell>
          <cell r="D46" t="str">
            <v>(2) Lapiceros Tabolt Azul</v>
          </cell>
          <cell r="I46">
            <v>6.58</v>
          </cell>
        </row>
        <row r="56">
          <cell r="C56">
            <v>2063</v>
          </cell>
          <cell r="D56" t="str">
            <v>(2) Libretas Peq. Blanca rayada</v>
          </cell>
          <cell r="I56">
            <v>35</v>
          </cell>
        </row>
        <row r="60">
          <cell r="C60">
            <v>1059</v>
          </cell>
          <cell r="D60" t="str">
            <v>Cinta Pegante invisible</v>
          </cell>
          <cell r="I60">
            <v>48</v>
          </cell>
        </row>
        <row r="68">
          <cell r="C68">
            <v>1066</v>
          </cell>
          <cell r="D68" t="str">
            <v>Paper Clips Jumbo</v>
          </cell>
          <cell r="I68">
            <v>29.5</v>
          </cell>
        </row>
        <row r="69">
          <cell r="C69">
            <v>1068</v>
          </cell>
          <cell r="D69" t="str">
            <v>Paper Clips 33mm</v>
          </cell>
          <cell r="I69">
            <v>14</v>
          </cell>
        </row>
        <row r="70">
          <cell r="C70">
            <v>1070</v>
          </cell>
          <cell r="D70" t="str">
            <v>Memoria USB16GB</v>
          </cell>
          <cell r="I70">
            <v>395</v>
          </cell>
        </row>
        <row r="72">
          <cell r="I72">
            <v>35</v>
          </cell>
        </row>
        <row r="74">
          <cell r="C74">
            <v>1074</v>
          </cell>
          <cell r="D74" t="str">
            <v xml:space="preserve">Post It Memo Tip 3x5 </v>
          </cell>
        </row>
        <row r="75">
          <cell r="C75">
            <v>1075</v>
          </cell>
          <cell r="D75" t="str">
            <v>Post-It Memo Tip 3x3</v>
          </cell>
          <cell r="I75">
            <v>13.76</v>
          </cell>
        </row>
        <row r="109">
          <cell r="C109">
            <v>1108</v>
          </cell>
          <cell r="D109" t="str">
            <v>Liquid Paper Lapiz</v>
          </cell>
          <cell r="I109">
            <v>45</v>
          </cell>
        </row>
        <row r="117">
          <cell r="C117">
            <v>1119</v>
          </cell>
          <cell r="D117" t="str">
            <v>CD</v>
          </cell>
          <cell r="I117">
            <v>10</v>
          </cell>
        </row>
        <row r="120">
          <cell r="C120">
            <v>1123</v>
          </cell>
          <cell r="D120" t="str">
            <v>Carpetas vinyl 1½"</v>
          </cell>
          <cell r="I120">
            <v>135</v>
          </cell>
        </row>
        <row r="121">
          <cell r="C121">
            <v>1124</v>
          </cell>
          <cell r="D121" t="str">
            <v>Carpetas vinyl 2"</v>
          </cell>
          <cell r="I121">
            <v>195</v>
          </cell>
        </row>
        <row r="177">
          <cell r="C177">
            <v>2019</v>
          </cell>
          <cell r="D177" t="str">
            <v>Cremora Lite</v>
          </cell>
          <cell r="I177">
            <v>320</v>
          </cell>
        </row>
        <row r="178">
          <cell r="C178">
            <v>2103</v>
          </cell>
          <cell r="D178" t="str">
            <v>(2) Cremora Lite</v>
          </cell>
          <cell r="I178">
            <v>319</v>
          </cell>
        </row>
        <row r="181">
          <cell r="C181">
            <v>2107</v>
          </cell>
          <cell r="D181" t="str">
            <v>(2)Cremora Nestle 22Onz</v>
          </cell>
          <cell r="I181">
            <v>445</v>
          </cell>
        </row>
        <row r="186">
          <cell r="C186">
            <v>2174</v>
          </cell>
          <cell r="D186" t="str">
            <v>(3) Vasos de papel No. 7</v>
          </cell>
          <cell r="I186">
            <v>90</v>
          </cell>
        </row>
        <row r="192">
          <cell r="C192">
            <v>2175</v>
          </cell>
          <cell r="D192" t="str">
            <v>(3) Vasos plasticos No. 10</v>
          </cell>
          <cell r="I192">
            <v>87</v>
          </cell>
        </row>
        <row r="195">
          <cell r="C195">
            <v>2144</v>
          </cell>
          <cell r="D195" t="str">
            <v>(3) Servilletas</v>
          </cell>
          <cell r="I195">
            <v>115</v>
          </cell>
        </row>
        <row r="205">
          <cell r="C205">
            <v>2034</v>
          </cell>
          <cell r="D205" t="str">
            <v>Cloro</v>
          </cell>
          <cell r="I205">
            <v>80</v>
          </cell>
        </row>
        <row r="206">
          <cell r="C206">
            <v>2035</v>
          </cell>
          <cell r="D206" t="str">
            <v>Detergente en polvo</v>
          </cell>
          <cell r="I206">
            <v>455</v>
          </cell>
        </row>
        <row r="210">
          <cell r="C210">
            <v>2113</v>
          </cell>
          <cell r="D210" t="str">
            <v>(2) Detergente liquido pisos</v>
          </cell>
          <cell r="I210">
            <v>330</v>
          </cell>
        </row>
        <row r="214">
          <cell r="C214">
            <v>2118</v>
          </cell>
          <cell r="D214" t="str">
            <v>(2) Desinfectante/ambientador</v>
          </cell>
          <cell r="I214">
            <v>230</v>
          </cell>
        </row>
        <row r="220">
          <cell r="C220">
            <v>2120</v>
          </cell>
          <cell r="D220" t="str">
            <v>(2) Lavaplatos liquidos</v>
          </cell>
          <cell r="I220">
            <v>280</v>
          </cell>
        </row>
        <row r="222">
          <cell r="C222">
            <v>2041</v>
          </cell>
          <cell r="D222" t="str">
            <v>Paños de cocina</v>
          </cell>
          <cell r="I222">
            <v>120</v>
          </cell>
        </row>
        <row r="227">
          <cell r="C227">
            <v>2178</v>
          </cell>
          <cell r="D227" t="str">
            <v>(4) Gunates para limpieza</v>
          </cell>
          <cell r="I227">
            <v>350</v>
          </cell>
        </row>
        <row r="228">
          <cell r="C228">
            <v>2043</v>
          </cell>
          <cell r="D228" t="str">
            <v>Cuchara plasticas</v>
          </cell>
          <cell r="I228">
            <v>14.3</v>
          </cell>
        </row>
        <row r="231">
          <cell r="C231">
            <v>2122</v>
          </cell>
          <cell r="D231" t="str">
            <v>(2) Platos deschables No.6</v>
          </cell>
          <cell r="I231">
            <v>102</v>
          </cell>
        </row>
        <row r="233">
          <cell r="C233">
            <v>2114</v>
          </cell>
          <cell r="D233" t="str">
            <v>(2) Tenedores plasticos</v>
          </cell>
          <cell r="I233">
            <v>35</v>
          </cell>
        </row>
        <row r="235">
          <cell r="C235">
            <v>2115</v>
          </cell>
          <cell r="D235" t="str">
            <v>(2) Platos deschables No.9</v>
          </cell>
          <cell r="I235">
            <v>319</v>
          </cell>
        </row>
        <row r="239">
          <cell r="C239">
            <v>2159</v>
          </cell>
          <cell r="D239" t="str">
            <v>(3) Papel dispensador</v>
          </cell>
          <cell r="I239">
            <v>93</v>
          </cell>
        </row>
        <row r="246">
          <cell r="C246">
            <v>2108</v>
          </cell>
          <cell r="D246" t="str">
            <v>(2) Fundas Negras baño</v>
          </cell>
          <cell r="I246">
            <v>330</v>
          </cell>
        </row>
        <row r="320">
          <cell r="C320">
            <v>2223</v>
          </cell>
          <cell r="D320" t="str">
            <v>(3) Cucharas plasticas</v>
          </cell>
          <cell r="I320">
            <v>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topLeftCell="A19" zoomScaleNormal="100" workbookViewId="0">
      <selection activeCell="C30" sqref="C30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70" t="s">
        <v>63</v>
      </c>
      <c r="C8" s="170"/>
    </row>
    <row r="9" spans="2:5" ht="15.75" x14ac:dyDescent="0.25">
      <c r="B9" s="171" t="s">
        <v>64</v>
      </c>
      <c r="C9" s="171"/>
    </row>
    <row r="10" spans="2:5" ht="15.75" x14ac:dyDescent="0.25">
      <c r="B10" s="171" t="s">
        <v>0</v>
      </c>
      <c r="C10" s="171"/>
      <c r="E10" s="3"/>
    </row>
    <row r="11" spans="2:5" hidden="1" x14ac:dyDescent="0.25">
      <c r="B11" s="173"/>
      <c r="C11" s="173"/>
      <c r="E11" s="3"/>
    </row>
    <row r="12" spans="2:5" ht="18.75" x14ac:dyDescent="0.25">
      <c r="B12" s="170" t="s">
        <v>1</v>
      </c>
      <c r="C12" s="170"/>
      <c r="E12" s="3"/>
    </row>
    <row r="13" spans="2:5" ht="18.75" x14ac:dyDescent="0.3">
      <c r="B13" s="171" t="s">
        <v>120</v>
      </c>
      <c r="C13" s="171"/>
      <c r="E13" s="2"/>
    </row>
    <row r="14" spans="2:5" x14ac:dyDescent="0.25">
      <c r="B14" s="172" t="s">
        <v>109</v>
      </c>
      <c r="C14" s="172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100420.01000000001</v>
      </c>
    </row>
    <row r="20" spans="2:9" x14ac:dyDescent="0.25">
      <c r="B20" s="10" t="s">
        <v>46</v>
      </c>
      <c r="C20" s="75">
        <f>+'NOTA 2'!D29</f>
        <v>471239.76039999997</v>
      </c>
      <c r="D20" s="16"/>
    </row>
    <row r="21" spans="2:9" x14ac:dyDescent="0.25">
      <c r="B21" s="9" t="s">
        <v>4</v>
      </c>
      <c r="C21" s="17">
        <f>SUM(C19:C20)</f>
        <v>571659.77040000004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3">
        <f>SUM('NOTA 4'!D15)</f>
        <v>12289227.229999999</v>
      </c>
    </row>
    <row r="25" spans="2:9" x14ac:dyDescent="0.25">
      <c r="B25" s="11" t="s">
        <v>43</v>
      </c>
      <c r="C25" s="74">
        <f>+'NOTA 4'!D16</f>
        <v>542554.63</v>
      </c>
    </row>
    <row r="26" spans="2:9" x14ac:dyDescent="0.25">
      <c r="B26" s="12" t="s">
        <v>6</v>
      </c>
      <c r="C26" s="6">
        <f>SUM(C24:C25)</f>
        <v>12831781.859999999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'!N81</f>
        <v>398536.125</v>
      </c>
      <c r="I29" s="5"/>
    </row>
    <row r="30" spans="2:9" x14ac:dyDescent="0.25">
      <c r="B30" s="9" t="s">
        <v>62</v>
      </c>
      <c r="C30" s="17">
        <f>SUM(C29)</f>
        <v>398536.125</v>
      </c>
      <c r="I30" s="5"/>
    </row>
    <row r="31" spans="2:9" x14ac:dyDescent="0.25">
      <c r="B31" s="1"/>
      <c r="C31" s="6"/>
      <c r="I31" s="5"/>
    </row>
    <row r="32" spans="2:9" x14ac:dyDescent="0.25">
      <c r="B32" s="76" t="s">
        <v>7</v>
      </c>
      <c r="C32" s="77">
        <f>SUM(C21+C26+C30)</f>
        <v>13801977.7554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5'!K18</f>
        <v>226713.83</v>
      </c>
    </row>
    <row r="37" spans="2:3" x14ac:dyDescent="0.25">
      <c r="B37" s="14" t="s">
        <v>73</v>
      </c>
      <c r="C37" s="16">
        <f>SUM(C36)</f>
        <v>226713.83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13575263.9254</v>
      </c>
    </row>
    <row r="45" spans="2:3" x14ac:dyDescent="0.25">
      <c r="B45" s="14" t="s">
        <v>11</v>
      </c>
      <c r="C45" s="16">
        <f>SUM(C44+0)</f>
        <v>13575263.9254</v>
      </c>
    </row>
    <row r="47" spans="2:3" x14ac:dyDescent="0.25">
      <c r="B47" s="76" t="s">
        <v>12</v>
      </c>
      <c r="C47" s="77">
        <f>SUM(C37+C45)</f>
        <v>13801977.7554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92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theme="9" tint="-0.499984740745262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4" t="s">
        <v>0</v>
      </c>
      <c r="C9" s="174"/>
    </row>
    <row r="10" spans="2:24" ht="18.75" x14ac:dyDescent="0.3">
      <c r="B10" s="175" t="s">
        <v>53</v>
      </c>
      <c r="C10" s="175"/>
      <c r="I10" s="14"/>
    </row>
    <row r="11" spans="2:24" ht="18.75" x14ac:dyDescent="0.3">
      <c r="B11" s="175" t="s">
        <v>121</v>
      </c>
      <c r="C11" s="175"/>
    </row>
    <row r="12" spans="2:24" ht="18.75" x14ac:dyDescent="0.3">
      <c r="B12" s="175" t="s">
        <v>55</v>
      </c>
      <c r="C12" s="175"/>
    </row>
    <row r="13" spans="2:24" ht="18.75" x14ac:dyDescent="0.3">
      <c r="B13" s="176" t="s">
        <v>52</v>
      </c>
      <c r="C13" s="175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122</v>
      </c>
      <c r="C18" s="40">
        <v>60420.01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40000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123</v>
      </c>
      <c r="C21" s="54">
        <f>SUM(C18:C20)</f>
        <v>100420.01000000001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80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81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theme="9" tint="-0.499984740745262"/>
  </sheetPr>
  <dimension ref="B4:U42"/>
  <sheetViews>
    <sheetView showGridLines="0" zoomScale="80" zoomScaleNormal="80" workbookViewId="0">
      <selection activeCell="D16" sqref="D16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8" t="s">
        <v>0</v>
      </c>
      <c r="C7" s="178"/>
      <c r="D7" s="178"/>
    </row>
    <row r="8" spans="2:21" ht="18.75" x14ac:dyDescent="0.3">
      <c r="B8" s="175" t="s">
        <v>87</v>
      </c>
      <c r="C8" s="175"/>
      <c r="D8" s="175"/>
    </row>
    <row r="9" spans="2:21" ht="18.75" x14ac:dyDescent="0.3">
      <c r="B9" s="175" t="s">
        <v>124</v>
      </c>
      <c r="C9" s="175"/>
      <c r="D9" s="175"/>
    </row>
    <row r="10" spans="2:21" ht="18.75" x14ac:dyDescent="0.3">
      <c r="B10" s="175" t="s">
        <v>55</v>
      </c>
      <c r="C10" s="175"/>
      <c r="D10" s="175"/>
    </row>
    <row r="11" spans="2:21" ht="18.75" x14ac:dyDescent="0.3">
      <c r="B11" s="176" t="s">
        <v>70</v>
      </c>
      <c r="C11" s="175"/>
      <c r="D11" s="175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125</v>
      </c>
      <c r="C15" s="39"/>
      <c r="D15" s="58">
        <v>485811.85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78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126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127</v>
      </c>
      <c r="C21" s="42"/>
      <c r="D21" s="59">
        <f>+D15+C18</f>
        <v>485811.85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79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128</v>
      </c>
      <c r="C25" s="140">
        <f>+INVENTARIO!L52</f>
        <v>14572.089599999996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94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7" t="s">
        <v>129</v>
      </c>
      <c r="C29" s="177"/>
      <c r="D29" s="135">
        <f>+D21-C25</f>
        <v>471239.76039999997</v>
      </c>
      <c r="G29" s="29"/>
      <c r="H29" s="16"/>
      <c r="I29" s="29"/>
      <c r="J29" s="16"/>
      <c r="K29" s="16"/>
    </row>
    <row r="30" spans="2:11" ht="21" customHeight="1" x14ac:dyDescent="0.25">
      <c r="B30" s="177"/>
      <c r="C30" s="177"/>
      <c r="D30" s="135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0"/>
      <c r="C37" s="61"/>
      <c r="G37" s="29"/>
      <c r="H37" s="29"/>
      <c r="I37" s="29"/>
      <c r="J37" s="16"/>
      <c r="K37" s="16"/>
    </row>
    <row r="38" spans="2:11" x14ac:dyDescent="0.25">
      <c r="B38" s="70" t="s">
        <v>80</v>
      </c>
      <c r="C38" s="61"/>
      <c r="G38" s="29"/>
      <c r="H38" s="29"/>
      <c r="I38" s="29"/>
      <c r="J38" s="16"/>
      <c r="K38" s="16"/>
    </row>
    <row r="39" spans="2:11" x14ac:dyDescent="0.25">
      <c r="B39" s="70" t="s">
        <v>81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theme="9" tint="-0.499984740745262"/>
    <pageSetUpPr fitToPage="1"/>
  </sheetPr>
  <dimension ref="A4:X97"/>
  <sheetViews>
    <sheetView topLeftCell="E1" zoomScaleNormal="100" workbookViewId="0">
      <selection activeCell="I8" sqref="I8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6" t="s">
        <v>0</v>
      </c>
      <c r="H4" s="186"/>
      <c r="I4" s="186"/>
      <c r="J4" s="186"/>
      <c r="K4" s="186"/>
      <c r="L4" s="186"/>
      <c r="M4" s="14"/>
      <c r="N4" s="14"/>
      <c r="O4" s="14"/>
    </row>
    <row r="5" spans="7:15" x14ac:dyDescent="0.25">
      <c r="G5" s="172" t="s">
        <v>35</v>
      </c>
      <c r="H5" s="172"/>
      <c r="I5" s="172"/>
      <c r="J5" s="172"/>
      <c r="K5" s="172"/>
      <c r="L5" s="172"/>
    </row>
    <row r="6" spans="7:15" x14ac:dyDescent="0.25">
      <c r="G6" s="172" t="s">
        <v>120</v>
      </c>
      <c r="H6" s="172"/>
      <c r="I6" s="172"/>
      <c r="J6" s="172"/>
      <c r="K6" s="172"/>
      <c r="L6" s="172"/>
    </row>
    <row r="7" spans="7:15" x14ac:dyDescent="0.25">
      <c r="G7" s="187" t="s">
        <v>50</v>
      </c>
      <c r="H7" s="187"/>
      <c r="I7" s="187"/>
      <c r="J7" s="187"/>
      <c r="K7" s="187"/>
      <c r="L7" s="187"/>
      <c r="M7" s="133"/>
      <c r="N7" s="133"/>
    </row>
    <row r="10" spans="7:15" x14ac:dyDescent="0.25">
      <c r="I10" s="184" t="s">
        <v>113</v>
      </c>
      <c r="J10" s="185"/>
      <c r="K10" s="185"/>
      <c r="L10" s="185"/>
    </row>
    <row r="11" spans="7:15" x14ac:dyDescent="0.25">
      <c r="G11" s="183" t="s">
        <v>77</v>
      </c>
      <c r="H11" s="183"/>
      <c r="I11" s="78" t="s">
        <v>16</v>
      </c>
      <c r="J11" s="78" t="s">
        <v>15</v>
      </c>
      <c r="L11" s="78" t="s">
        <v>13</v>
      </c>
    </row>
    <row r="12" spans="7:15" x14ac:dyDescent="0.25">
      <c r="G12" s="183" t="s">
        <v>32</v>
      </c>
      <c r="H12" s="183"/>
      <c r="I12" s="27">
        <f>253082.12+9305.26</f>
        <v>262387.38</v>
      </c>
      <c r="J12" s="80">
        <v>44903</v>
      </c>
      <c r="L12" s="80">
        <v>45268</v>
      </c>
    </row>
    <row r="13" spans="7:15" x14ac:dyDescent="0.25">
      <c r="H13" s="25"/>
      <c r="I13" s="57">
        <f>+P73</f>
        <v>294798.08000000002</v>
      </c>
      <c r="J13" s="61" t="s">
        <v>97</v>
      </c>
      <c r="K13" s="57"/>
      <c r="L13" s="61" t="s">
        <v>111</v>
      </c>
      <c r="M13" s="80"/>
    </row>
    <row r="14" spans="7:15" x14ac:dyDescent="0.25">
      <c r="H14" s="25"/>
      <c r="I14" s="25"/>
      <c r="J14" s="25"/>
      <c r="K14" s="57"/>
      <c r="L14" s="80"/>
      <c r="M14" s="80"/>
    </row>
    <row r="15" spans="7:15" x14ac:dyDescent="0.25">
      <c r="K15" s="90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1"/>
      <c r="H18" s="82"/>
      <c r="I18" s="82"/>
      <c r="J18" s="82"/>
      <c r="K18" s="82"/>
      <c r="L18" s="82"/>
      <c r="M18" s="82"/>
      <c r="N18" s="83"/>
    </row>
    <row r="19" spans="7:24" ht="15.75" hidden="1" thickBot="1" x14ac:dyDescent="0.3">
      <c r="G19" s="84"/>
      <c r="L19" s="181" t="s">
        <v>14</v>
      </c>
      <c r="M19" s="182"/>
      <c r="N19" s="85"/>
    </row>
    <row r="20" spans="7:24" hidden="1" x14ac:dyDescent="0.25">
      <c r="G20" s="84"/>
      <c r="K20" s="25" t="s">
        <v>16</v>
      </c>
      <c r="L20" s="25" t="s">
        <v>15</v>
      </c>
      <c r="M20" s="25" t="s">
        <v>13</v>
      </c>
      <c r="N20" s="85"/>
    </row>
    <row r="21" spans="7:24" hidden="1" x14ac:dyDescent="0.25">
      <c r="G21" s="84"/>
      <c r="H21" s="172" t="s">
        <v>32</v>
      </c>
      <c r="I21" s="172"/>
      <c r="J21" s="172"/>
      <c r="K21" s="27">
        <v>404099.66</v>
      </c>
      <c r="L21" s="20" t="s">
        <v>89</v>
      </c>
      <c r="M21" s="20" t="s">
        <v>90</v>
      </c>
      <c r="N21" s="85"/>
    </row>
    <row r="22" spans="7:24" hidden="1" x14ac:dyDescent="0.25">
      <c r="G22" s="84"/>
      <c r="H22" s="172" t="s">
        <v>77</v>
      </c>
      <c r="I22" s="172"/>
      <c r="J22" s="172"/>
      <c r="K22" s="27">
        <v>191365.2</v>
      </c>
      <c r="L22" s="20">
        <v>43839</v>
      </c>
      <c r="M22" s="20" t="s">
        <v>91</v>
      </c>
      <c r="N22" s="85"/>
      <c r="U22" t="s">
        <v>36</v>
      </c>
      <c r="V22" t="s">
        <v>38</v>
      </c>
      <c r="W22" t="s">
        <v>37</v>
      </c>
    </row>
    <row r="23" spans="7:24" hidden="1" x14ac:dyDescent="0.25">
      <c r="G23" s="179" t="s">
        <v>41</v>
      </c>
      <c r="H23" s="180"/>
      <c r="I23" s="180"/>
      <c r="J23" s="180"/>
      <c r="K23" s="27">
        <f>SUM(W23)</f>
        <v>409270.39999999997</v>
      </c>
      <c r="L23" s="20">
        <v>40238</v>
      </c>
      <c r="M23" s="20" t="s">
        <v>51</v>
      </c>
      <c r="N23" s="85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79" t="s">
        <v>39</v>
      </c>
      <c r="H24" s="180"/>
      <c r="I24" s="180"/>
      <c r="J24" s="180"/>
      <c r="K24" s="27">
        <f t="shared" ref="K24:K26" si="0">SUM(W24)</f>
        <v>350803.20000000001</v>
      </c>
      <c r="L24" s="20">
        <v>40848</v>
      </c>
      <c r="M24" s="20" t="s">
        <v>51</v>
      </c>
      <c r="N24" s="85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79" t="s">
        <v>40</v>
      </c>
      <c r="H25" s="180"/>
      <c r="I25" s="180"/>
      <c r="J25" s="180"/>
      <c r="K25" s="27">
        <f t="shared" si="0"/>
        <v>350803.20000000001</v>
      </c>
      <c r="L25" s="20">
        <v>41395</v>
      </c>
      <c r="M25" s="20" t="s">
        <v>51</v>
      </c>
      <c r="N25" s="85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79" t="s">
        <v>42</v>
      </c>
      <c r="H26" s="180"/>
      <c r="I26" s="180"/>
      <c r="J26" s="180"/>
      <c r="K26" s="28">
        <f t="shared" si="0"/>
        <v>363081.31199999998</v>
      </c>
      <c r="L26" s="20">
        <v>42850</v>
      </c>
      <c r="M26" s="20" t="s">
        <v>51</v>
      </c>
      <c r="N26" s="85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6"/>
      <c r="H27" s="87"/>
      <c r="I27" s="87"/>
      <c r="J27" s="87"/>
      <c r="K27" s="88">
        <f>SUM(K21:K26)</f>
        <v>2069422.9719999998</v>
      </c>
      <c r="L27" s="87"/>
      <c r="M27" s="87"/>
      <c r="N27" s="89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4" t="s">
        <v>95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9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4" t="s">
        <v>93</v>
      </c>
      <c r="Q45" s="96" t="s">
        <v>96</v>
      </c>
    </row>
    <row r="46" spans="7:17" hidden="1" x14ac:dyDescent="0.25">
      <c r="G46" t="s">
        <v>19</v>
      </c>
      <c r="H46" s="25">
        <v>2021</v>
      </c>
      <c r="I46" s="27">
        <v>0</v>
      </c>
      <c r="J46" s="79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5">
        <v>276005.18</v>
      </c>
      <c r="Q46" s="96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9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5">
        <f>+P46/12</f>
        <v>23000.431666666667</v>
      </c>
      <c r="Q47" s="96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9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9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0" t="s">
        <v>99</v>
      </c>
      <c r="Q49" s="111" t="s">
        <v>98</v>
      </c>
    </row>
    <row r="50" spans="7:17" hidden="1" x14ac:dyDescent="0.25">
      <c r="G50" t="s">
        <v>22</v>
      </c>
      <c r="H50" s="25">
        <v>2021</v>
      </c>
      <c r="I50" s="27">
        <v>0</v>
      </c>
      <c r="J50" s="79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7">
        <f>+Q47</f>
        <v>15674.5</v>
      </c>
      <c r="J51" s="79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7">
        <f>+I51</f>
        <v>15674.5</v>
      </c>
      <c r="J52" s="79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7">
        <f t="shared" ref="I53:I63" si="5">+I52</f>
        <v>15674.5</v>
      </c>
      <c r="J53" s="79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7">
        <f t="shared" si="5"/>
        <v>15674.5</v>
      </c>
      <c r="J54" s="79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7">
        <f t="shared" si="5"/>
        <v>15674.5</v>
      </c>
      <c r="J55" s="79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7">
        <f t="shared" si="5"/>
        <v>15674.5</v>
      </c>
      <c r="J56" s="79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7">
        <f t="shared" si="5"/>
        <v>15674.5</v>
      </c>
      <c r="J57" s="79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7">
        <f t="shared" si="5"/>
        <v>15674.5</v>
      </c>
      <c r="J58" s="79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7">
        <f t="shared" si="5"/>
        <v>15674.5</v>
      </c>
      <c r="J59" s="79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7">
        <f t="shared" si="5"/>
        <v>15674.5</v>
      </c>
      <c r="J60" s="79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7">
        <f t="shared" si="5"/>
        <v>15674.5</v>
      </c>
      <c r="J61" s="79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7">
        <f t="shared" si="5"/>
        <v>15674.5</v>
      </c>
      <c r="J62" s="79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7">
        <f t="shared" si="5"/>
        <v>15674.5</v>
      </c>
      <c r="J63" s="79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9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9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9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9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9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0"/>
      <c r="J69" s="79">
        <f>+J68</f>
        <v>22736.894166666665</v>
      </c>
      <c r="L69" s="27">
        <f t="shared" si="8"/>
        <v>21865.615000000002</v>
      </c>
      <c r="M69" s="16"/>
      <c r="N69" s="134">
        <f>SUM(J70:J81)+SUM(L70:L81)</f>
        <v>581957.19999999995</v>
      </c>
      <c r="P69" t="s">
        <v>112</v>
      </c>
    </row>
    <row r="70" spans="7:17" x14ac:dyDescent="0.25">
      <c r="G70" s="22" t="s">
        <v>19</v>
      </c>
      <c r="H70" s="24">
        <v>2023</v>
      </c>
      <c r="I70" s="70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0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0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0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2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0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0"/>
      <c r="J75" s="29">
        <f t="shared" si="9"/>
        <v>24566.506666666668</v>
      </c>
      <c r="L75" s="29">
        <f>+P77/12</f>
        <v>25404.434999999998</v>
      </c>
      <c r="N75" s="16">
        <f t="shared" ref="N75:N79" si="10">SUM(J76:J86)+SUM(L76:L86)</f>
        <v>539978.63749999995</v>
      </c>
      <c r="Q75" s="64"/>
    </row>
    <row r="76" spans="7:17" x14ac:dyDescent="0.25">
      <c r="G76" s="22" t="s">
        <v>24</v>
      </c>
      <c r="H76" s="24">
        <v>2023</v>
      </c>
      <c r="I76" s="70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512633.85833333334</v>
      </c>
      <c r="P76" t="s">
        <v>114</v>
      </c>
      <c r="Q76" s="64"/>
    </row>
    <row r="77" spans="7:17" x14ac:dyDescent="0.25">
      <c r="G77" s="22" t="s">
        <v>25</v>
      </c>
      <c r="H77" s="24">
        <v>2023</v>
      </c>
      <c r="I77" s="70"/>
      <c r="J77" s="29">
        <f t="shared" si="9"/>
        <v>24566.506666666668</v>
      </c>
      <c r="L77" s="16">
        <f t="shared" si="11"/>
        <v>25404.434999999998</v>
      </c>
      <c r="N77" s="16">
        <f t="shared" si="10"/>
        <v>485289.07916666672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0"/>
      <c r="J78" s="29">
        <f t="shared" si="9"/>
        <v>24566.506666666668</v>
      </c>
      <c r="L78" s="16">
        <f t="shared" si="11"/>
        <v>25404.434999999998</v>
      </c>
      <c r="N78" s="16">
        <f t="shared" si="10"/>
        <v>457944.30000000005</v>
      </c>
      <c r="P78" s="5"/>
      <c r="Q78" s="64"/>
    </row>
    <row r="79" spans="7:17" x14ac:dyDescent="0.25">
      <c r="G79" s="22" t="s">
        <v>27</v>
      </c>
      <c r="H79" s="24">
        <v>2023</v>
      </c>
      <c r="I79" s="70"/>
      <c r="J79" s="29">
        <f t="shared" si="9"/>
        <v>24566.506666666668</v>
      </c>
      <c r="L79" s="16">
        <f t="shared" si="11"/>
        <v>25404.434999999998</v>
      </c>
      <c r="N79" s="16">
        <f t="shared" si="10"/>
        <v>430599.52083333337</v>
      </c>
      <c r="P79" s="5"/>
      <c r="Q79" s="64"/>
    </row>
    <row r="80" spans="7:17" x14ac:dyDescent="0.25">
      <c r="G80" s="22" t="s">
        <v>17</v>
      </c>
      <c r="H80" s="24">
        <v>2024</v>
      </c>
      <c r="I80" s="70"/>
      <c r="J80" s="29">
        <f t="shared" si="9"/>
        <v>24566.506666666668</v>
      </c>
      <c r="L80" s="16">
        <f t="shared" si="11"/>
        <v>25404.434999999998</v>
      </c>
      <c r="N80" s="16">
        <f>SUM(J81:J91)+SUM(L81:L91)</f>
        <v>403254.7416666667</v>
      </c>
      <c r="P80" s="5"/>
      <c r="Q80" s="64"/>
    </row>
    <row r="81" spans="7:17" x14ac:dyDescent="0.25">
      <c r="G81" s="22" t="s">
        <v>18</v>
      </c>
      <c r="H81" s="24">
        <v>2024</v>
      </c>
      <c r="I81" s="70"/>
      <c r="J81" s="29">
        <f t="shared" si="9"/>
        <v>24566.506666666668</v>
      </c>
      <c r="L81" s="16">
        <f t="shared" si="11"/>
        <v>25404.434999999998</v>
      </c>
      <c r="N81" s="65">
        <f>SUM(J82:J93)+SUM(L82:L93)</f>
        <v>398536.125</v>
      </c>
      <c r="P81" s="5"/>
      <c r="Q81" s="64"/>
    </row>
    <row r="82" spans="7:17" x14ac:dyDescent="0.25">
      <c r="G82" s="22" t="s">
        <v>19</v>
      </c>
      <c r="H82" s="24">
        <v>2024</v>
      </c>
      <c r="I82" s="70"/>
      <c r="J82" s="29">
        <f>271513.95/12</f>
        <v>22626.162500000002</v>
      </c>
      <c r="L82" s="16">
        <f t="shared" si="11"/>
        <v>25404.434999999998</v>
      </c>
      <c r="P82" s="5"/>
      <c r="Q82" s="64"/>
    </row>
    <row r="83" spans="7:17" x14ac:dyDescent="0.25">
      <c r="G83" s="22" t="s">
        <v>20</v>
      </c>
      <c r="H83" s="24">
        <v>2024</v>
      </c>
      <c r="I83" s="70"/>
      <c r="J83" s="29">
        <f t="shared" ref="J83:J93" si="12">271513.95/12</f>
        <v>22626.162500000002</v>
      </c>
      <c r="L83" s="16">
        <f t="shared" si="11"/>
        <v>25404.434999999998</v>
      </c>
      <c r="P83" s="5"/>
      <c r="Q83" s="64"/>
    </row>
    <row r="84" spans="7:17" x14ac:dyDescent="0.25">
      <c r="G84" s="22" t="s">
        <v>28</v>
      </c>
      <c r="H84" s="24">
        <v>2024</v>
      </c>
      <c r="I84" s="70"/>
      <c r="J84" s="29">
        <f t="shared" si="12"/>
        <v>22626.162500000002</v>
      </c>
      <c r="L84" s="16">
        <f t="shared" si="11"/>
        <v>25404.434999999998</v>
      </c>
      <c r="P84" s="5"/>
      <c r="Q84" s="64"/>
    </row>
    <row r="85" spans="7:17" x14ac:dyDescent="0.25">
      <c r="G85" s="22" t="s">
        <v>21</v>
      </c>
      <c r="H85" s="24">
        <v>2024</v>
      </c>
      <c r="I85" s="70"/>
      <c r="J85" s="29">
        <f t="shared" si="12"/>
        <v>22626.162500000002</v>
      </c>
      <c r="L85" s="16">
        <f t="shared" si="11"/>
        <v>25404.434999999998</v>
      </c>
      <c r="Q85" s="64"/>
    </row>
    <row r="86" spans="7:17" x14ac:dyDescent="0.25">
      <c r="G86" s="22" t="s">
        <v>22</v>
      </c>
      <c r="H86" s="24">
        <v>2024</v>
      </c>
      <c r="I86" s="70"/>
      <c r="J86" s="29">
        <f t="shared" si="12"/>
        <v>22626.162500000002</v>
      </c>
      <c r="L86" s="16">
        <f t="shared" si="11"/>
        <v>25404.434999999998</v>
      </c>
      <c r="Q86" s="64"/>
    </row>
    <row r="87" spans="7:17" x14ac:dyDescent="0.25">
      <c r="G87" s="22" t="s">
        <v>23</v>
      </c>
      <c r="H87" s="24">
        <v>2024</v>
      </c>
      <c r="I87" s="71"/>
      <c r="J87" s="29">
        <f t="shared" si="12"/>
        <v>22626.162500000002</v>
      </c>
    </row>
    <row r="88" spans="7:17" x14ac:dyDescent="0.25">
      <c r="G88" s="22" t="s">
        <v>24</v>
      </c>
      <c r="H88" s="24">
        <v>2024</v>
      </c>
      <c r="I88" s="71"/>
      <c r="J88" s="29">
        <f t="shared" si="12"/>
        <v>22626.162500000002</v>
      </c>
    </row>
    <row r="89" spans="7:17" x14ac:dyDescent="0.25">
      <c r="G89" s="22" t="s">
        <v>25</v>
      </c>
      <c r="H89" s="24">
        <v>2024</v>
      </c>
      <c r="I89" s="70"/>
      <c r="J89" s="29">
        <f t="shared" si="12"/>
        <v>22626.162500000002</v>
      </c>
    </row>
    <row r="90" spans="7:17" x14ac:dyDescent="0.25">
      <c r="G90" s="22" t="s">
        <v>26</v>
      </c>
      <c r="H90" s="24">
        <v>2024</v>
      </c>
      <c r="I90" s="70"/>
      <c r="J90" s="29">
        <f t="shared" si="12"/>
        <v>22626.162500000002</v>
      </c>
    </row>
    <row r="91" spans="7:17" x14ac:dyDescent="0.25">
      <c r="G91" s="22" t="s">
        <v>27</v>
      </c>
      <c r="H91" s="24">
        <v>2024</v>
      </c>
      <c r="I91" s="70"/>
      <c r="J91" s="29">
        <f t="shared" si="12"/>
        <v>22626.162500000002</v>
      </c>
    </row>
    <row r="92" spans="7:17" x14ac:dyDescent="0.25">
      <c r="G92" s="22" t="s">
        <v>17</v>
      </c>
      <c r="H92" s="24">
        <v>2025</v>
      </c>
      <c r="J92" s="29">
        <f t="shared" si="12"/>
        <v>22626.162500000002</v>
      </c>
    </row>
    <row r="93" spans="7:17" x14ac:dyDescent="0.25">
      <c r="G93" s="22" t="s">
        <v>18</v>
      </c>
      <c r="H93" s="24">
        <v>2025</v>
      </c>
      <c r="J93" s="29">
        <f t="shared" si="12"/>
        <v>22626.162500000002</v>
      </c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4">
    <mergeCell ref="G11:H11"/>
    <mergeCell ref="G12:H12"/>
    <mergeCell ref="I10:L10"/>
    <mergeCell ref="G4:L4"/>
    <mergeCell ref="G5:L5"/>
    <mergeCell ref="G6:L6"/>
    <mergeCell ref="G7:L7"/>
    <mergeCell ref="G26:J26"/>
    <mergeCell ref="H21:J21"/>
    <mergeCell ref="L19:M19"/>
    <mergeCell ref="H22:J22"/>
    <mergeCell ref="G23:J23"/>
    <mergeCell ref="G24:J24"/>
    <mergeCell ref="G25:J25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theme="9" tint="-0.499984740745262"/>
  </sheetPr>
  <dimension ref="C5:M46"/>
  <sheetViews>
    <sheetView zoomScale="70" zoomScaleNormal="70" workbookViewId="0">
      <selection activeCell="E29" sqref="E29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4" t="s">
        <v>0</v>
      </c>
      <c r="D5" s="174"/>
      <c r="E5" s="14"/>
      <c r="F5" s="14"/>
      <c r="G5" s="14"/>
      <c r="H5" s="14"/>
      <c r="I5" s="14"/>
      <c r="J5" s="14"/>
      <c r="K5" s="91"/>
    </row>
    <row r="6" spans="3:13" ht="18.75" x14ac:dyDescent="0.3">
      <c r="C6" s="175" t="s">
        <v>56</v>
      </c>
      <c r="D6" s="175"/>
      <c r="K6" s="68"/>
    </row>
    <row r="7" spans="3:13" ht="18.75" x14ac:dyDescent="0.3">
      <c r="C7" s="175" t="s">
        <v>121</v>
      </c>
      <c r="D7" s="175"/>
      <c r="K7" s="68"/>
    </row>
    <row r="8" spans="3:13" ht="18.75" x14ac:dyDescent="0.3">
      <c r="C8" s="176" t="s">
        <v>115</v>
      </c>
      <c r="D8" s="175"/>
      <c r="K8" s="68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6">
        <f>12831781.86-542554.63</f>
        <v>12289227.229999999</v>
      </c>
      <c r="L15" s="64"/>
      <c r="M15" s="16"/>
    </row>
    <row r="16" spans="3:13" ht="16.5" customHeight="1" x14ac:dyDescent="0.25">
      <c r="C16" s="55" t="s">
        <v>43</v>
      </c>
      <c r="D16" s="67">
        <v>542554.63</v>
      </c>
    </row>
    <row r="17" spans="3:13" ht="21.75" customHeight="1" thickBot="1" x14ac:dyDescent="0.4">
      <c r="C17" s="56" t="s">
        <v>6</v>
      </c>
      <c r="D17" s="104">
        <f>SUM(D15:D16)</f>
        <v>12831781.859999999</v>
      </c>
      <c r="K17" s="69"/>
    </row>
    <row r="18" spans="3:13" ht="21.75" thickTop="1" x14ac:dyDescent="0.35">
      <c r="C18" s="35"/>
      <c r="D18" s="35"/>
      <c r="K18" s="69"/>
    </row>
    <row r="19" spans="3:13" ht="21" x14ac:dyDescent="0.35">
      <c r="C19" s="35"/>
      <c r="D19" s="35"/>
      <c r="K19" s="69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9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9"/>
      <c r="L21" s="99"/>
    </row>
    <row r="22" spans="3:13" ht="21" x14ac:dyDescent="0.35">
      <c r="D22" s="5"/>
      <c r="E22" s="5"/>
      <c r="F22" s="5"/>
      <c r="G22" s="5"/>
      <c r="H22" s="5"/>
      <c r="I22" s="5"/>
      <c r="J22" s="64"/>
      <c r="K22" s="69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2"/>
      <c r="L23" s="64"/>
    </row>
    <row r="24" spans="3:13" x14ac:dyDescent="0.25">
      <c r="C24" s="70"/>
      <c r="D24" s="5"/>
      <c r="E24" s="5"/>
      <c r="F24" s="5"/>
      <c r="G24" s="5"/>
      <c r="H24" s="5"/>
      <c r="I24" s="5"/>
      <c r="J24" s="64"/>
      <c r="K24" s="93"/>
      <c r="L24" s="64"/>
    </row>
    <row r="25" spans="3:13" x14ac:dyDescent="0.25">
      <c r="C25" s="70" t="s">
        <v>88</v>
      </c>
      <c r="D25" s="27"/>
      <c r="E25" s="27"/>
      <c r="F25" s="5"/>
      <c r="G25" s="5"/>
      <c r="H25" s="5"/>
      <c r="I25" s="5"/>
      <c r="J25" s="64"/>
      <c r="K25" s="93"/>
      <c r="L25" s="100"/>
    </row>
    <row r="26" spans="3:13" x14ac:dyDescent="0.25">
      <c r="C26" s="71" t="s">
        <v>82</v>
      </c>
      <c r="D26" s="101"/>
      <c r="E26" s="101"/>
      <c r="F26" s="5"/>
      <c r="G26" s="5"/>
      <c r="H26" s="5"/>
      <c r="I26" s="5"/>
      <c r="J26" s="64"/>
      <c r="K26" s="93"/>
      <c r="L26" s="100"/>
    </row>
    <row r="27" spans="3:13" x14ac:dyDescent="0.25">
      <c r="C27" s="72" t="s">
        <v>76</v>
      </c>
      <c r="D27" s="102"/>
      <c r="E27" s="102"/>
      <c r="F27" s="5"/>
      <c r="G27" s="5"/>
      <c r="H27" s="5"/>
      <c r="I27" s="5"/>
      <c r="J27" s="64"/>
      <c r="K27" s="93"/>
      <c r="L27" s="100"/>
    </row>
    <row r="28" spans="3:13" x14ac:dyDescent="0.25">
      <c r="C28" s="70"/>
      <c r="D28" s="29"/>
      <c r="E28" s="5"/>
      <c r="F28" s="5"/>
      <c r="G28" s="5"/>
      <c r="H28" s="5"/>
      <c r="I28" s="5"/>
      <c r="J28" s="64"/>
      <c r="K28" s="93"/>
      <c r="L28" s="100"/>
    </row>
    <row r="29" spans="3:13" x14ac:dyDescent="0.25">
      <c r="C29" s="70"/>
      <c r="D29" s="29"/>
      <c r="E29" s="5"/>
      <c r="F29" s="5"/>
      <c r="G29" s="5"/>
      <c r="H29" s="5"/>
      <c r="I29" s="5"/>
      <c r="J29" s="64"/>
      <c r="K29" s="93"/>
      <c r="L29" s="100"/>
    </row>
    <row r="30" spans="3:13" x14ac:dyDescent="0.25">
      <c r="C30" s="70"/>
      <c r="D30" s="29"/>
      <c r="E30" s="5"/>
      <c r="F30" s="5"/>
      <c r="G30" s="5"/>
      <c r="H30" s="5"/>
      <c r="I30" s="5"/>
      <c r="J30" s="64"/>
      <c r="K30" s="93"/>
      <c r="L30" s="100"/>
    </row>
    <row r="31" spans="3:13" x14ac:dyDescent="0.25">
      <c r="D31" s="29"/>
      <c r="E31" s="5"/>
      <c r="F31" s="5"/>
      <c r="G31" s="5"/>
      <c r="H31" s="5"/>
      <c r="I31" s="5"/>
      <c r="J31" s="64"/>
      <c r="K31" s="93"/>
      <c r="L31" s="64"/>
    </row>
    <row r="32" spans="3:13" x14ac:dyDescent="0.25">
      <c r="D32" s="29"/>
      <c r="E32" s="103"/>
      <c r="F32" s="5"/>
      <c r="G32" s="5"/>
      <c r="H32" s="5"/>
      <c r="I32" s="5"/>
      <c r="J32" s="64"/>
      <c r="K32" s="93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3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3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theme="9" tint="-0.499984740745262"/>
    <pageSetUpPr fitToPage="1"/>
  </sheetPr>
  <dimension ref="A1:P34"/>
  <sheetViews>
    <sheetView zoomScale="85" zoomScaleNormal="85" workbookViewId="0">
      <selection activeCell="H38" sqref="H38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189" t="s">
        <v>0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06"/>
      <c r="N5" s="106"/>
      <c r="O5" s="106"/>
      <c r="P5" s="14"/>
    </row>
    <row r="6" spans="1:16" ht="15.75" x14ac:dyDescent="0.25">
      <c r="A6" s="105"/>
      <c r="B6" s="190" t="s">
        <v>57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05"/>
      <c r="N6" s="105"/>
      <c r="O6" s="105"/>
    </row>
    <row r="7" spans="1:16" ht="15.75" x14ac:dyDescent="0.25">
      <c r="A7" s="105"/>
      <c r="B7" s="189" t="s">
        <v>9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05"/>
      <c r="N7" s="105"/>
      <c r="O7" s="105"/>
    </row>
    <row r="8" spans="1:16" ht="15.75" x14ac:dyDescent="0.25">
      <c r="A8" s="105"/>
      <c r="B8" s="190" t="s">
        <v>121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05"/>
      <c r="N8" s="105"/>
      <c r="O8" s="105"/>
    </row>
    <row r="9" spans="1:16" ht="15.75" x14ac:dyDescent="0.25">
      <c r="A9" s="105"/>
      <c r="B9" s="190" t="s">
        <v>83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05"/>
      <c r="N9" s="105"/>
      <c r="O9" s="105"/>
    </row>
    <row r="10" spans="1:16" ht="15.75" customHeight="1" x14ac:dyDescent="0.25">
      <c r="A10" s="105"/>
      <c r="B10" s="188" t="s">
        <v>86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8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15" t="s">
        <v>66</v>
      </c>
      <c r="C15" s="116" t="s">
        <v>14</v>
      </c>
      <c r="D15" s="116" t="s">
        <v>102</v>
      </c>
      <c r="E15" s="116" t="s">
        <v>68</v>
      </c>
      <c r="F15" s="116" t="s">
        <v>65</v>
      </c>
      <c r="G15" s="117" t="s">
        <v>100</v>
      </c>
      <c r="H15" s="117" t="s">
        <v>101</v>
      </c>
      <c r="I15" s="118" t="s">
        <v>108</v>
      </c>
      <c r="J15" s="118" t="s">
        <v>103</v>
      </c>
      <c r="K15" s="119" t="s">
        <v>104</v>
      </c>
      <c r="L15" s="119" t="s">
        <v>105</v>
      </c>
      <c r="M15" s="105"/>
      <c r="N15" s="105"/>
      <c r="O15" s="105"/>
    </row>
    <row r="16" spans="1:16" ht="15.75" x14ac:dyDescent="0.25">
      <c r="A16" s="105"/>
      <c r="B16" s="108">
        <v>1</v>
      </c>
      <c r="C16" s="129" t="s">
        <v>116</v>
      </c>
      <c r="D16" s="129" t="s">
        <v>130</v>
      </c>
      <c r="E16" s="130" t="s">
        <v>117</v>
      </c>
      <c r="F16" s="120" t="s">
        <v>131</v>
      </c>
      <c r="G16" s="141" t="s">
        <v>118</v>
      </c>
      <c r="H16" s="107" t="s">
        <v>119</v>
      </c>
      <c r="I16" s="136">
        <v>64738.75</v>
      </c>
      <c r="J16" s="136">
        <v>0</v>
      </c>
      <c r="K16" s="136">
        <f>+I16</f>
        <v>64738.75</v>
      </c>
      <c r="L16" s="137" t="s">
        <v>110</v>
      </c>
      <c r="M16" s="105"/>
      <c r="N16" s="105"/>
      <c r="O16" s="105"/>
    </row>
    <row r="17" spans="1:15" ht="15.75" x14ac:dyDescent="0.25">
      <c r="A17" s="105"/>
      <c r="B17" s="108">
        <v>2</v>
      </c>
      <c r="C17" s="129" t="s">
        <v>116</v>
      </c>
      <c r="D17" s="129" t="s">
        <v>164</v>
      </c>
      <c r="E17" s="130" t="s">
        <v>132</v>
      </c>
      <c r="F17" s="120" t="s">
        <v>132</v>
      </c>
      <c r="G17" s="141" t="s">
        <v>165</v>
      </c>
      <c r="H17" s="107" t="s">
        <v>166</v>
      </c>
      <c r="I17" s="136">
        <v>161975.07999999999</v>
      </c>
      <c r="J17" s="136">
        <v>0</v>
      </c>
      <c r="K17" s="136">
        <f>+I17</f>
        <v>161975.07999999999</v>
      </c>
      <c r="L17" s="137" t="s">
        <v>110</v>
      </c>
      <c r="M17" s="105"/>
      <c r="N17" s="105"/>
      <c r="O17" s="105"/>
    </row>
    <row r="18" spans="1:15" s="145" customFormat="1" ht="16.5" thickBot="1" x14ac:dyDescent="0.3">
      <c r="A18" s="142"/>
      <c r="B18" s="142"/>
      <c r="C18" s="142"/>
      <c r="D18" s="142"/>
      <c r="E18" s="142"/>
      <c r="F18" s="142"/>
      <c r="G18" s="144"/>
      <c r="H18" s="144"/>
      <c r="I18" s="143">
        <f>+I16+I17</f>
        <v>226713.83</v>
      </c>
      <c r="J18" s="143">
        <f>+J16+J17</f>
        <v>0</v>
      </c>
      <c r="K18" s="143">
        <f>+K16+K17</f>
        <v>226713.83</v>
      </c>
      <c r="L18" s="137"/>
      <c r="M18" s="142"/>
      <c r="N18" s="142"/>
      <c r="O18" s="142"/>
    </row>
    <row r="19" spans="1:15" ht="17.25" thickTop="1" thickBot="1" x14ac:dyDescent="0.3">
      <c r="A19" s="105"/>
      <c r="B19" s="109"/>
      <c r="C19" s="109"/>
      <c r="D19" s="109"/>
      <c r="E19" s="109"/>
      <c r="F19" s="105"/>
      <c r="G19" s="107"/>
      <c r="H19" s="107"/>
      <c r="I19" s="108"/>
      <c r="J19" s="105"/>
      <c r="K19" s="108"/>
      <c r="L19" s="105"/>
      <c r="M19" s="105"/>
      <c r="N19" s="105"/>
      <c r="O19" s="105"/>
    </row>
    <row r="20" spans="1:15" ht="15.75" thickBot="1" x14ac:dyDescent="0.3">
      <c r="A20" s="113"/>
      <c r="B20" s="126" t="s">
        <v>106</v>
      </c>
      <c r="C20" s="127"/>
      <c r="D20" s="121"/>
      <c r="E20" s="122"/>
      <c r="F20" s="113"/>
      <c r="G20" s="113"/>
      <c r="H20" s="105"/>
      <c r="I20" s="108"/>
      <c r="J20" s="105"/>
      <c r="K20" s="108"/>
      <c r="L20" s="105"/>
      <c r="M20" s="105"/>
      <c r="N20" s="105"/>
      <c r="O20" s="105"/>
    </row>
    <row r="21" spans="1:15" ht="15.75" thickBot="1" x14ac:dyDescent="0.3">
      <c r="A21" s="113"/>
      <c r="B21" s="123" t="s">
        <v>107</v>
      </c>
      <c r="C21" s="124"/>
      <c r="D21" s="124"/>
      <c r="E21" s="125"/>
      <c r="F21" s="113"/>
      <c r="G21" s="113"/>
      <c r="H21" s="105"/>
      <c r="I21" s="108"/>
      <c r="J21" s="105"/>
      <c r="K21" s="108"/>
      <c r="L21" s="112"/>
      <c r="M21" s="105"/>
      <c r="N21" s="105"/>
      <c r="O21" s="105"/>
    </row>
    <row r="22" spans="1:15" x14ac:dyDescent="0.25">
      <c r="A22" s="113"/>
      <c r="B22" s="113"/>
      <c r="C22" s="113"/>
      <c r="D22" s="113"/>
      <c r="E22" s="113"/>
      <c r="F22" s="113"/>
      <c r="G22" s="113"/>
      <c r="H22" s="105"/>
      <c r="I22" s="108"/>
      <c r="J22" s="105"/>
      <c r="K22" s="108"/>
      <c r="L22" s="112"/>
      <c r="M22" s="105"/>
      <c r="N22" s="105"/>
      <c r="O22" s="105"/>
    </row>
    <row r="23" spans="1:15" x14ac:dyDescent="0.25">
      <c r="A23" s="113"/>
      <c r="B23" s="113"/>
      <c r="C23" s="113"/>
      <c r="D23" s="113"/>
      <c r="E23" s="113"/>
      <c r="F23" s="113"/>
      <c r="G23" s="113"/>
      <c r="H23" s="105"/>
      <c r="I23" s="108"/>
      <c r="J23" s="105"/>
      <c r="K23" s="108"/>
      <c r="L23" s="105"/>
      <c r="M23" s="105"/>
      <c r="N23" s="105"/>
      <c r="O23" s="105"/>
    </row>
    <row r="24" spans="1:15" x14ac:dyDescent="0.25">
      <c r="A24" s="113"/>
      <c r="B24" s="113"/>
      <c r="C24" s="113"/>
      <c r="D24" s="113"/>
      <c r="E24" s="113"/>
      <c r="F24" s="113"/>
      <c r="G24" s="113"/>
      <c r="H24" s="105"/>
      <c r="I24" s="108"/>
      <c r="J24" s="105"/>
      <c r="K24" s="108"/>
      <c r="L24" s="105"/>
      <c r="M24" s="105"/>
      <c r="N24" s="105"/>
      <c r="O24" s="105"/>
    </row>
    <row r="25" spans="1:15" x14ac:dyDescent="0.25">
      <c r="A25" s="113"/>
      <c r="B25" s="113"/>
      <c r="C25" s="113"/>
      <c r="D25" s="113"/>
      <c r="E25" s="113"/>
      <c r="F25" s="113"/>
      <c r="G25" s="113"/>
      <c r="H25" s="105"/>
      <c r="I25" s="108"/>
      <c r="J25" s="105"/>
      <c r="K25" s="108"/>
      <c r="L25" s="105"/>
      <c r="M25" s="105"/>
      <c r="N25" s="105"/>
      <c r="O25" s="105"/>
    </row>
    <row r="26" spans="1:15" x14ac:dyDescent="0.25">
      <c r="A26" s="113"/>
      <c r="B26" s="113"/>
      <c r="C26" s="113"/>
      <c r="D26" s="113"/>
      <c r="E26" s="138"/>
      <c r="F26" s="113"/>
      <c r="G26" s="113"/>
      <c r="H26" s="105"/>
      <c r="I26" s="108"/>
      <c r="J26" s="105"/>
      <c r="K26" s="108"/>
      <c r="L26" s="105"/>
      <c r="M26" s="105"/>
      <c r="N26" s="105"/>
      <c r="O26" s="105"/>
    </row>
    <row r="27" spans="1:15" x14ac:dyDescent="0.25">
      <c r="A27" s="113"/>
      <c r="B27" s="113"/>
      <c r="C27" s="113"/>
      <c r="D27" s="113"/>
      <c r="E27" s="138"/>
      <c r="F27" s="113"/>
      <c r="G27" s="113"/>
      <c r="H27" s="105"/>
      <c r="I27" s="108"/>
      <c r="J27" s="105"/>
      <c r="K27" s="108"/>
      <c r="L27" s="105"/>
      <c r="M27" s="105"/>
      <c r="N27" s="105"/>
      <c r="O27" s="105"/>
    </row>
    <row r="28" spans="1:15" x14ac:dyDescent="0.25">
      <c r="A28" s="113"/>
      <c r="B28" s="113"/>
      <c r="C28" s="113"/>
      <c r="D28" s="113"/>
      <c r="E28" s="138"/>
      <c r="F28" s="113"/>
      <c r="G28" s="113"/>
      <c r="H28" s="105"/>
      <c r="I28" s="108"/>
      <c r="J28" s="105"/>
      <c r="K28" s="108"/>
      <c r="L28" s="105"/>
      <c r="M28" s="105"/>
      <c r="N28" s="105"/>
      <c r="O28" s="105"/>
    </row>
    <row r="29" spans="1:15" x14ac:dyDescent="0.25">
      <c r="A29" s="113"/>
      <c r="B29" s="113"/>
      <c r="C29" s="113"/>
      <c r="D29" s="113"/>
      <c r="E29" s="138"/>
      <c r="F29" s="113"/>
      <c r="G29" s="113"/>
      <c r="H29" s="105"/>
      <c r="I29" s="108"/>
      <c r="J29" s="105"/>
      <c r="K29" s="108"/>
      <c r="L29" s="105"/>
      <c r="M29" s="105"/>
      <c r="N29" s="105"/>
      <c r="O29" s="105"/>
    </row>
    <row r="30" spans="1:15" x14ac:dyDescent="0.25">
      <c r="A30" s="113"/>
      <c r="B30" s="113"/>
      <c r="C30" s="113"/>
      <c r="D30" s="113"/>
      <c r="E30" s="138"/>
      <c r="F30" s="113"/>
      <c r="G30" s="113"/>
      <c r="H30" s="105"/>
      <c r="I30" s="108"/>
      <c r="J30" s="105"/>
      <c r="K30" s="108"/>
      <c r="L30" s="105"/>
      <c r="M30" s="105"/>
      <c r="N30" s="105"/>
      <c r="O30" s="105"/>
    </row>
    <row r="31" spans="1:15" x14ac:dyDescent="0.25">
      <c r="A31" s="113"/>
      <c r="B31" s="113"/>
      <c r="C31" s="113"/>
      <c r="D31" s="113"/>
      <c r="E31" s="138"/>
      <c r="F31" s="139"/>
      <c r="G31" s="113"/>
      <c r="H31" s="105"/>
      <c r="I31" s="108"/>
      <c r="J31" s="105"/>
      <c r="K31" s="108"/>
      <c r="L31" s="105"/>
      <c r="M31" s="105"/>
      <c r="N31" s="105"/>
      <c r="O31" s="105"/>
    </row>
    <row r="32" spans="1:15" x14ac:dyDescent="0.25">
      <c r="A32" s="113"/>
      <c r="B32" s="113"/>
      <c r="C32" s="113"/>
      <c r="D32" s="113"/>
      <c r="E32" s="113"/>
      <c r="F32" s="113"/>
      <c r="G32" s="113"/>
      <c r="H32" s="105"/>
      <c r="I32" s="108"/>
      <c r="J32" s="105"/>
      <c r="K32" s="108"/>
      <c r="L32" s="105"/>
      <c r="M32" s="105"/>
      <c r="N32" s="105"/>
      <c r="O32" s="105"/>
    </row>
    <row r="33" spans="1:7" x14ac:dyDescent="0.25">
      <c r="A33" s="114"/>
      <c r="B33" s="114"/>
      <c r="C33" s="114"/>
      <c r="D33" s="114"/>
      <c r="E33" s="114"/>
      <c r="F33" s="114"/>
      <c r="G33" s="114"/>
    </row>
    <row r="34" spans="1:7" x14ac:dyDescent="0.25">
      <c r="A34" s="114"/>
      <c r="B34" s="114"/>
      <c r="C34" s="114"/>
      <c r="D34" s="114"/>
      <c r="E34" s="114"/>
      <c r="F34" s="114"/>
      <c r="G34" s="114"/>
    </row>
  </sheetData>
  <mergeCells count="6"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theme="9" tint="-0.499984740745262"/>
  </sheetPr>
  <dimension ref="B5:N30"/>
  <sheetViews>
    <sheetView zoomScale="85" zoomScaleNormal="85" workbookViewId="0">
      <selection activeCell="J34" sqref="J34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8" t="s">
        <v>0</v>
      </c>
      <c r="C5" s="178"/>
      <c r="D5" s="178"/>
      <c r="E5" s="178"/>
      <c r="F5" s="178"/>
      <c r="G5" s="178"/>
      <c r="H5" s="32"/>
      <c r="I5" s="14"/>
      <c r="J5" s="14"/>
      <c r="K5" s="14"/>
      <c r="L5" s="14"/>
      <c r="M5" s="14"/>
      <c r="N5" s="14"/>
    </row>
    <row r="6" spans="2:14" ht="15.75" x14ac:dyDescent="0.25">
      <c r="B6" s="191" t="s">
        <v>57</v>
      </c>
      <c r="C6" s="191"/>
      <c r="D6" s="191"/>
      <c r="E6" s="191"/>
      <c r="F6" s="191"/>
      <c r="G6" s="191"/>
      <c r="H6" s="33"/>
    </row>
    <row r="7" spans="2:14" ht="15.75" x14ac:dyDescent="0.25">
      <c r="B7" s="178" t="s">
        <v>9</v>
      </c>
      <c r="C7" s="178"/>
      <c r="D7" s="178"/>
      <c r="E7" s="178"/>
      <c r="F7" s="178"/>
      <c r="G7" s="178"/>
      <c r="H7" s="33"/>
    </row>
    <row r="8" spans="2:14" ht="15.75" x14ac:dyDescent="0.25">
      <c r="B8" s="191" t="s">
        <v>120</v>
      </c>
      <c r="C8" s="191"/>
      <c r="D8" s="191"/>
      <c r="E8" s="191"/>
      <c r="F8" s="191"/>
      <c r="G8" s="191"/>
      <c r="H8" s="33"/>
    </row>
    <row r="9" spans="2:14" ht="15.75" x14ac:dyDescent="0.25">
      <c r="B9" s="191" t="s">
        <v>84</v>
      </c>
      <c r="C9" s="191"/>
      <c r="D9" s="191"/>
      <c r="E9" s="191"/>
      <c r="F9" s="191"/>
      <c r="G9" s="191"/>
      <c r="H9" s="33"/>
    </row>
    <row r="10" spans="2:14" ht="15.75" x14ac:dyDescent="0.25">
      <c r="B10" s="187" t="s">
        <v>85</v>
      </c>
      <c r="C10" s="187"/>
      <c r="D10" s="187"/>
      <c r="E10" s="187"/>
      <c r="F10" s="187"/>
      <c r="G10" s="187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0"/>
      <c r="C24" s="70"/>
      <c r="D24" s="70"/>
      <c r="E24" s="70"/>
      <c r="F24" s="33"/>
      <c r="G24" s="33"/>
      <c r="H24" s="33"/>
    </row>
    <row r="25" spans="2:8" ht="15.75" x14ac:dyDescent="0.25">
      <c r="B25" s="70"/>
      <c r="C25" s="70"/>
      <c r="D25" s="70"/>
      <c r="E25" s="70"/>
      <c r="F25" s="33"/>
      <c r="G25" s="33"/>
      <c r="H25" s="33"/>
    </row>
    <row r="26" spans="2:8" ht="15.75" x14ac:dyDescent="0.25">
      <c r="B26" s="70"/>
      <c r="C26" s="70"/>
      <c r="D26" s="70"/>
      <c r="E26" s="70"/>
      <c r="F26" s="33"/>
      <c r="G26" s="33"/>
      <c r="H26" s="33"/>
    </row>
    <row r="27" spans="2:8" ht="15.75" x14ac:dyDescent="0.25">
      <c r="B27" s="70"/>
      <c r="C27" s="70"/>
      <c r="D27" s="70"/>
      <c r="E27" s="70"/>
      <c r="F27" s="33"/>
      <c r="H27" s="33"/>
    </row>
    <row r="28" spans="2:8" ht="15.75" x14ac:dyDescent="0.25">
      <c r="B28" s="70" t="s">
        <v>80</v>
      </c>
      <c r="C28" s="70"/>
      <c r="D28" s="70"/>
      <c r="E28" s="70"/>
      <c r="F28" s="33"/>
    </row>
    <row r="29" spans="2:8" x14ac:dyDescent="0.25">
      <c r="B29" s="70" t="s">
        <v>81</v>
      </c>
      <c r="C29" s="70"/>
      <c r="D29" s="70"/>
      <c r="E29" s="70"/>
    </row>
    <row r="30" spans="2:8" x14ac:dyDescent="0.25">
      <c r="B30" s="70"/>
      <c r="C30" s="70"/>
      <c r="D30" s="70"/>
      <c r="E30" s="70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theme="9" tint="-0.499984740745262"/>
    <pageSetUpPr fitToPage="1"/>
  </sheetPr>
  <dimension ref="B2:N125"/>
  <sheetViews>
    <sheetView topLeftCell="B28" workbookViewId="0">
      <selection activeCell="G58" sqref="G58"/>
    </sheetView>
  </sheetViews>
  <sheetFormatPr defaultColWidth="19.140625" defaultRowHeight="15" x14ac:dyDescent="0.25"/>
  <cols>
    <col min="1" max="1" width="0" hidden="1" customWidth="1"/>
    <col min="2" max="2" width="19.140625" style="146"/>
    <col min="3" max="3" width="15" style="25" customWidth="1"/>
    <col min="4" max="4" width="34.28515625" style="25" bestFit="1" customWidth="1"/>
    <col min="5" max="5" width="12.28515625" style="25" bestFit="1" customWidth="1"/>
    <col min="6" max="6" width="10.28515625" style="25" bestFit="1" customWidth="1"/>
    <col min="7" max="7" width="15.85546875" bestFit="1" customWidth="1"/>
    <col min="8" max="8" width="22.28515625" customWidth="1"/>
    <col min="9" max="9" width="12.5703125" style="148" customWidth="1"/>
    <col min="10" max="10" width="18" bestFit="1" customWidth="1"/>
    <col min="11" max="11" width="19" style="148" customWidth="1"/>
    <col min="12" max="12" width="16" style="148" customWidth="1"/>
  </cols>
  <sheetData>
    <row r="2" spans="2:12" x14ac:dyDescent="0.25">
      <c r="G2" s="147"/>
    </row>
    <row r="3" spans="2:12" x14ac:dyDescent="0.25">
      <c r="B3" s="149"/>
      <c r="C3" s="150"/>
      <c r="D3" s="150"/>
      <c r="E3" s="150"/>
      <c r="F3" s="192" t="s">
        <v>134</v>
      </c>
      <c r="G3" s="192"/>
      <c r="H3" s="192"/>
      <c r="I3" s="192"/>
      <c r="J3" s="151"/>
      <c r="K3" s="152"/>
      <c r="L3" s="153"/>
    </row>
    <row r="4" spans="2:12" x14ac:dyDescent="0.25">
      <c r="B4" s="149" t="s">
        <v>14</v>
      </c>
      <c r="C4" s="150" t="s">
        <v>135</v>
      </c>
      <c r="D4" s="150" t="s">
        <v>136</v>
      </c>
      <c r="E4" s="150" t="s">
        <v>137</v>
      </c>
      <c r="F4" s="150" t="s">
        <v>138</v>
      </c>
      <c r="G4" s="150" t="s">
        <v>139</v>
      </c>
      <c r="H4" s="154" t="s">
        <v>140</v>
      </c>
      <c r="I4" s="153" t="s">
        <v>141</v>
      </c>
      <c r="J4" s="150" t="s">
        <v>142</v>
      </c>
      <c r="K4" s="153" t="s">
        <v>143</v>
      </c>
      <c r="L4" s="153" t="s">
        <v>144</v>
      </c>
    </row>
    <row r="5" spans="2:12" x14ac:dyDescent="0.25">
      <c r="B5" s="155">
        <v>45324</v>
      </c>
      <c r="C5" s="156">
        <f>+[1]Existencia!$C$233</f>
        <v>2114</v>
      </c>
      <c r="D5" s="49" t="str">
        <f>+[1]Existencia!$D$233</f>
        <v>(2) Tenedores plasticos</v>
      </c>
      <c r="E5" s="131" t="s">
        <v>145</v>
      </c>
      <c r="F5" s="157">
        <v>2</v>
      </c>
      <c r="G5" s="131" t="s">
        <v>146</v>
      </c>
      <c r="H5" s="49" t="s">
        <v>147</v>
      </c>
      <c r="I5" s="158">
        <f>+[1]Existencia!$I$233</f>
        <v>35</v>
      </c>
      <c r="J5" s="159">
        <f>+I5*F5</f>
        <v>70</v>
      </c>
      <c r="K5" s="160">
        <f t="shared" ref="K5:K28" si="0">+J5*0.18</f>
        <v>12.6</v>
      </c>
      <c r="L5" s="160">
        <f t="shared" ref="L5:L28" si="1">+J5+K5</f>
        <v>82.6</v>
      </c>
    </row>
    <row r="6" spans="2:12" x14ac:dyDescent="0.25">
      <c r="B6" s="155">
        <v>45324</v>
      </c>
      <c r="C6" s="156">
        <f>+[1]Existencia!$C$228</f>
        <v>2043</v>
      </c>
      <c r="D6" s="49" t="str">
        <f>+[1]Existencia!$D$228</f>
        <v>Cuchara plasticas</v>
      </c>
      <c r="E6" s="131" t="s">
        <v>145</v>
      </c>
      <c r="F6" s="157">
        <v>2</v>
      </c>
      <c r="G6" s="131" t="s">
        <v>146</v>
      </c>
      <c r="H6" s="49" t="s">
        <v>147</v>
      </c>
      <c r="I6" s="158">
        <f>+[1]Existencia!$I$228</f>
        <v>14.3</v>
      </c>
      <c r="J6" s="159">
        <f t="shared" ref="J6:J51" si="2">+I6*F6</f>
        <v>28.6</v>
      </c>
      <c r="K6" s="160">
        <f t="shared" si="0"/>
        <v>5.1479999999999997</v>
      </c>
      <c r="L6" s="160">
        <f t="shared" si="1"/>
        <v>33.748000000000005</v>
      </c>
    </row>
    <row r="7" spans="2:12" x14ac:dyDescent="0.25">
      <c r="B7" s="155">
        <v>45324</v>
      </c>
      <c r="C7" s="156">
        <f>+[1]Existencia!$C$192</f>
        <v>2175</v>
      </c>
      <c r="D7" s="49" t="str">
        <f>+[1]Existencia!$D$192</f>
        <v>(3) Vasos plasticos No. 10</v>
      </c>
      <c r="E7" s="131" t="s">
        <v>145</v>
      </c>
      <c r="F7" s="157">
        <v>2</v>
      </c>
      <c r="G7" s="131" t="s">
        <v>146</v>
      </c>
      <c r="H7" s="49" t="s">
        <v>147</v>
      </c>
      <c r="I7" s="158">
        <f>+[1]Existencia!$I$192</f>
        <v>87</v>
      </c>
      <c r="J7" s="159">
        <f t="shared" si="2"/>
        <v>174</v>
      </c>
      <c r="K7" s="160">
        <f t="shared" si="0"/>
        <v>31.32</v>
      </c>
      <c r="L7" s="160">
        <f t="shared" si="1"/>
        <v>205.32</v>
      </c>
    </row>
    <row r="8" spans="2:12" x14ac:dyDescent="0.25">
      <c r="B8" s="155">
        <v>45324</v>
      </c>
      <c r="C8" s="156">
        <f>+[1]Existencia!$C$231</f>
        <v>2122</v>
      </c>
      <c r="D8" s="49" t="str">
        <f>+[1]Existencia!$D$231</f>
        <v>(2) Platos deschables No.6</v>
      </c>
      <c r="E8" s="131" t="s">
        <v>145</v>
      </c>
      <c r="F8" s="157">
        <v>2</v>
      </c>
      <c r="G8" s="131" t="s">
        <v>146</v>
      </c>
      <c r="H8" s="49" t="s">
        <v>147</v>
      </c>
      <c r="I8" s="158">
        <f>+[1]Existencia!$I$231</f>
        <v>102</v>
      </c>
      <c r="J8" s="159">
        <f t="shared" si="2"/>
        <v>204</v>
      </c>
      <c r="K8" s="160">
        <f t="shared" si="0"/>
        <v>36.72</v>
      </c>
      <c r="L8" s="160">
        <f t="shared" si="1"/>
        <v>240.72</v>
      </c>
    </row>
    <row r="9" spans="2:12" x14ac:dyDescent="0.25">
      <c r="B9" s="155">
        <v>45324</v>
      </c>
      <c r="C9" s="156">
        <f>+[1]Existencia!$C$235</f>
        <v>2115</v>
      </c>
      <c r="D9" s="49" t="str">
        <f>+[1]Existencia!$D$235</f>
        <v>(2) Platos deschables No.9</v>
      </c>
      <c r="E9" s="131" t="s">
        <v>145</v>
      </c>
      <c r="F9" s="157">
        <v>2</v>
      </c>
      <c r="G9" s="131" t="s">
        <v>146</v>
      </c>
      <c r="H9" s="49" t="s">
        <v>147</v>
      </c>
      <c r="I9" s="158">
        <f>+[1]Existencia!$I$235</f>
        <v>319</v>
      </c>
      <c r="J9" s="159">
        <f t="shared" si="2"/>
        <v>638</v>
      </c>
      <c r="K9" s="160">
        <f t="shared" si="0"/>
        <v>114.83999999999999</v>
      </c>
      <c r="L9" s="160">
        <f t="shared" si="1"/>
        <v>752.84</v>
      </c>
    </row>
    <row r="10" spans="2:12" x14ac:dyDescent="0.25">
      <c r="B10" s="155">
        <v>45414</v>
      </c>
      <c r="C10" s="156">
        <f>+C8</f>
        <v>2122</v>
      </c>
      <c r="D10" s="49" t="str">
        <f>+D8</f>
        <v>(2) Platos deschables No.6</v>
      </c>
      <c r="E10" s="131" t="s">
        <v>145</v>
      </c>
      <c r="F10" s="157">
        <v>2</v>
      </c>
      <c r="G10" s="131" t="s">
        <v>146</v>
      </c>
      <c r="H10" s="49" t="s">
        <v>147</v>
      </c>
      <c r="I10" s="158">
        <f>+I8</f>
        <v>102</v>
      </c>
      <c r="J10" s="159">
        <f t="shared" si="2"/>
        <v>204</v>
      </c>
      <c r="K10" s="160">
        <f>+J10*0.18</f>
        <v>36.72</v>
      </c>
      <c r="L10" s="160">
        <f t="shared" si="1"/>
        <v>240.72</v>
      </c>
    </row>
    <row r="11" spans="2:12" x14ac:dyDescent="0.25">
      <c r="B11" s="155">
        <v>45414</v>
      </c>
      <c r="C11" s="156">
        <f>+C6</f>
        <v>2043</v>
      </c>
      <c r="D11" s="49" t="str">
        <f>+D6</f>
        <v>Cuchara plasticas</v>
      </c>
      <c r="E11" s="131" t="s">
        <v>145</v>
      </c>
      <c r="F11" s="157">
        <v>1</v>
      </c>
      <c r="G11" s="131" t="s">
        <v>146</v>
      </c>
      <c r="H11" s="49" t="s">
        <v>147</v>
      </c>
      <c r="I11" s="158">
        <f>+I6</f>
        <v>14.3</v>
      </c>
      <c r="J11" s="159">
        <f t="shared" si="2"/>
        <v>14.3</v>
      </c>
      <c r="K11" s="160">
        <f t="shared" si="0"/>
        <v>2.5739999999999998</v>
      </c>
      <c r="L11" s="160">
        <f t="shared" si="1"/>
        <v>16.874000000000002</v>
      </c>
    </row>
    <row r="12" spans="2:12" x14ac:dyDescent="0.25">
      <c r="B12" s="155">
        <v>45445</v>
      </c>
      <c r="C12" s="156">
        <f>+[1]Existencia!$C$214</f>
        <v>2118</v>
      </c>
      <c r="D12" s="49" t="str">
        <f>+[1]Existencia!$D$214</f>
        <v>(2) Desinfectante/ambientador</v>
      </c>
      <c r="E12" s="131" t="s">
        <v>148</v>
      </c>
      <c r="F12" s="157">
        <v>3</v>
      </c>
      <c r="G12" s="131" t="s">
        <v>146</v>
      </c>
      <c r="H12" s="49" t="s">
        <v>147</v>
      </c>
      <c r="I12" s="158">
        <f>+[1]Existencia!$I$214</f>
        <v>230</v>
      </c>
      <c r="J12" s="159">
        <f t="shared" si="2"/>
        <v>690</v>
      </c>
      <c r="K12" s="160">
        <f t="shared" si="0"/>
        <v>124.19999999999999</v>
      </c>
      <c r="L12" s="160">
        <f t="shared" si="1"/>
        <v>814.2</v>
      </c>
    </row>
    <row r="13" spans="2:12" x14ac:dyDescent="0.25">
      <c r="B13" s="155">
        <v>45445</v>
      </c>
      <c r="C13" s="156">
        <f>+[1]Existencia!$C$231</f>
        <v>2122</v>
      </c>
      <c r="D13" s="49" t="str">
        <f>+[1]Existencia!$D$231</f>
        <v>(2) Platos deschables No.6</v>
      </c>
      <c r="E13" s="131" t="s">
        <v>145</v>
      </c>
      <c r="F13" s="157">
        <v>1</v>
      </c>
      <c r="G13" s="131" t="s">
        <v>146</v>
      </c>
      <c r="H13" s="49" t="s">
        <v>147</v>
      </c>
      <c r="I13" s="158">
        <f>+I10</f>
        <v>102</v>
      </c>
      <c r="J13" s="159">
        <f t="shared" si="2"/>
        <v>102</v>
      </c>
      <c r="K13" s="160">
        <f t="shared" si="0"/>
        <v>18.36</v>
      </c>
      <c r="L13" s="160">
        <f t="shared" si="1"/>
        <v>120.36</v>
      </c>
    </row>
    <row r="14" spans="2:12" x14ac:dyDescent="0.25">
      <c r="B14" s="155">
        <v>45537</v>
      </c>
      <c r="C14" s="156">
        <f>+[1]Existencia!$C$46</f>
        <v>2126</v>
      </c>
      <c r="D14" s="161" t="str">
        <f>+[1]Existencia!$D$46</f>
        <v>(2) Lapiceros Tabolt Azul</v>
      </c>
      <c r="E14" s="131" t="s">
        <v>149</v>
      </c>
      <c r="F14" s="157">
        <v>2</v>
      </c>
      <c r="G14" s="131" t="s">
        <v>150</v>
      </c>
      <c r="H14" s="49" t="s">
        <v>151</v>
      </c>
      <c r="I14" s="158">
        <f>+[1]Existencia!$I$46</f>
        <v>6.58</v>
      </c>
      <c r="J14" s="159">
        <f t="shared" si="2"/>
        <v>13.16</v>
      </c>
      <c r="K14" s="160">
        <v>0</v>
      </c>
      <c r="L14" s="160">
        <f t="shared" si="1"/>
        <v>13.16</v>
      </c>
    </row>
    <row r="15" spans="2:12" x14ac:dyDescent="0.25">
      <c r="B15" s="155">
        <v>45262</v>
      </c>
      <c r="C15" s="156">
        <f>+[1]Existencia!$C$205</f>
        <v>2034</v>
      </c>
      <c r="D15" s="49" t="str">
        <f>+[1]Existencia!$D$205</f>
        <v>Cloro</v>
      </c>
      <c r="E15" s="131" t="s">
        <v>148</v>
      </c>
      <c r="F15" s="157">
        <v>1</v>
      </c>
      <c r="G15" s="131" t="s">
        <v>152</v>
      </c>
      <c r="H15" s="49" t="s">
        <v>153</v>
      </c>
      <c r="I15" s="158">
        <f>+[1]Existencia!$I$205</f>
        <v>80</v>
      </c>
      <c r="J15" s="159">
        <f t="shared" si="2"/>
        <v>80</v>
      </c>
      <c r="K15" s="160">
        <f>+J15*0.18</f>
        <v>14.399999999999999</v>
      </c>
      <c r="L15" s="160">
        <f t="shared" si="1"/>
        <v>94.4</v>
      </c>
    </row>
    <row r="16" spans="2:12" x14ac:dyDescent="0.25">
      <c r="B16" s="155">
        <v>45262</v>
      </c>
      <c r="C16" s="156">
        <f>+[1]Existencia!$C$210</f>
        <v>2113</v>
      </c>
      <c r="D16" s="49" t="str">
        <f>+[1]Existencia!$D$210</f>
        <v>(2) Detergente liquido pisos</v>
      </c>
      <c r="E16" s="131" t="s">
        <v>148</v>
      </c>
      <c r="F16" s="157">
        <v>1</v>
      </c>
      <c r="G16" s="131" t="s">
        <v>152</v>
      </c>
      <c r="H16" s="49" t="s">
        <v>153</v>
      </c>
      <c r="I16" s="158">
        <f>+[1]Existencia!$I$210</f>
        <v>330</v>
      </c>
      <c r="J16" s="159">
        <f t="shared" si="2"/>
        <v>330</v>
      </c>
      <c r="K16" s="160">
        <f>+J16*0.18</f>
        <v>59.4</v>
      </c>
      <c r="L16" s="160">
        <f t="shared" si="1"/>
        <v>389.4</v>
      </c>
    </row>
    <row r="17" spans="2:14" x14ac:dyDescent="0.25">
      <c r="B17" s="155">
        <v>45262</v>
      </c>
      <c r="C17" s="156">
        <f>+[1]Existencia!$C$239</f>
        <v>2159</v>
      </c>
      <c r="D17" s="49" t="str">
        <f>+[1]Existencia!$D$239</f>
        <v>(3) Papel dispensador</v>
      </c>
      <c r="E17" s="131" t="s">
        <v>154</v>
      </c>
      <c r="F17" s="157">
        <v>12</v>
      </c>
      <c r="G17" s="131" t="s">
        <v>155</v>
      </c>
      <c r="H17" s="49" t="s">
        <v>153</v>
      </c>
      <c r="I17" s="158">
        <f>+[1]Existencia!$I$239</f>
        <v>93</v>
      </c>
      <c r="J17" s="159">
        <f t="shared" si="2"/>
        <v>1116</v>
      </c>
      <c r="K17" s="160">
        <f>+J17*0.18</f>
        <v>200.88</v>
      </c>
      <c r="L17" s="160">
        <f t="shared" si="1"/>
        <v>1316.88</v>
      </c>
    </row>
    <row r="18" spans="2:14" x14ac:dyDescent="0.25">
      <c r="B18" s="155">
        <v>45262</v>
      </c>
      <c r="C18" s="156">
        <f>+[1]Existencia!$C$195</f>
        <v>2144</v>
      </c>
      <c r="D18" s="49" t="str">
        <f>+[1]Existencia!$D$195</f>
        <v>(3) Servilletas</v>
      </c>
      <c r="E18" s="131" t="s">
        <v>154</v>
      </c>
      <c r="F18" s="157">
        <v>12</v>
      </c>
      <c r="G18" s="131" t="s">
        <v>146</v>
      </c>
      <c r="H18" s="49" t="s">
        <v>153</v>
      </c>
      <c r="I18" s="158">
        <f>+[1]Existencia!$I$195</f>
        <v>115</v>
      </c>
      <c r="J18" s="159">
        <f t="shared" si="2"/>
        <v>1380</v>
      </c>
      <c r="K18" s="160">
        <f t="shared" si="0"/>
        <v>248.39999999999998</v>
      </c>
      <c r="L18" s="160">
        <f t="shared" si="1"/>
        <v>1628.4</v>
      </c>
    </row>
    <row r="19" spans="2:14" x14ac:dyDescent="0.25">
      <c r="B19" s="155">
        <v>45262</v>
      </c>
      <c r="C19" s="156">
        <f>+C7</f>
        <v>2175</v>
      </c>
      <c r="D19" s="49" t="str">
        <f>+D7</f>
        <v>(3) Vasos plasticos No. 10</v>
      </c>
      <c r="E19" s="131" t="s">
        <v>145</v>
      </c>
      <c r="F19" s="157">
        <v>4</v>
      </c>
      <c r="G19" s="131" t="s">
        <v>146</v>
      </c>
      <c r="H19" s="49" t="s">
        <v>153</v>
      </c>
      <c r="I19" s="158">
        <f>+I7</f>
        <v>87</v>
      </c>
      <c r="J19" s="159">
        <f t="shared" si="2"/>
        <v>348</v>
      </c>
      <c r="K19" s="160">
        <f t="shared" si="0"/>
        <v>62.64</v>
      </c>
      <c r="L19" s="160">
        <f t="shared" si="1"/>
        <v>410.64</v>
      </c>
    </row>
    <row r="20" spans="2:14" x14ac:dyDescent="0.25">
      <c r="B20" s="155">
        <v>45262</v>
      </c>
      <c r="C20" s="156">
        <f>+[1]Existencia!$C$186</f>
        <v>2174</v>
      </c>
      <c r="D20" s="49" t="str">
        <f>+[1]Existencia!$D$186</f>
        <v>(3) Vasos de papel No. 7</v>
      </c>
      <c r="E20" s="131" t="s">
        <v>145</v>
      </c>
      <c r="F20" s="157">
        <v>4</v>
      </c>
      <c r="G20" s="131" t="s">
        <v>146</v>
      </c>
      <c r="H20" s="49" t="s">
        <v>153</v>
      </c>
      <c r="I20" s="158">
        <f>+[1]Existencia!$I$186</f>
        <v>90</v>
      </c>
      <c r="J20" s="159">
        <f t="shared" si="2"/>
        <v>360</v>
      </c>
      <c r="K20" s="160">
        <f t="shared" si="0"/>
        <v>64.8</v>
      </c>
      <c r="L20" s="160">
        <f t="shared" si="1"/>
        <v>424.8</v>
      </c>
    </row>
    <row r="21" spans="2:14" x14ac:dyDescent="0.25">
      <c r="B21" s="155">
        <v>45262</v>
      </c>
      <c r="C21" s="156">
        <f>+[1]Existencia!$C$206</f>
        <v>2035</v>
      </c>
      <c r="D21" s="49" t="str">
        <f>+[1]Existencia!$D$206</f>
        <v>Detergente en polvo</v>
      </c>
      <c r="E21" s="131" t="s">
        <v>148</v>
      </c>
      <c r="F21" s="157">
        <v>1</v>
      </c>
      <c r="G21" s="131" t="s">
        <v>146</v>
      </c>
      <c r="H21" s="49" t="s">
        <v>153</v>
      </c>
      <c r="I21" s="158">
        <f>+[1]Existencia!$I$206</f>
        <v>455</v>
      </c>
      <c r="J21" s="159">
        <f t="shared" si="2"/>
        <v>455</v>
      </c>
      <c r="K21" s="160">
        <f t="shared" si="0"/>
        <v>81.899999999999991</v>
      </c>
      <c r="L21" s="160">
        <f t="shared" si="1"/>
        <v>536.9</v>
      </c>
    </row>
    <row r="22" spans="2:14" x14ac:dyDescent="0.25">
      <c r="B22" s="155">
        <v>45262</v>
      </c>
      <c r="C22" s="156">
        <f>+[1]Existencia!$C$220</f>
        <v>2120</v>
      </c>
      <c r="D22" s="49" t="str">
        <f>+[1]Existencia!$D$220</f>
        <v>(2) Lavaplatos liquidos</v>
      </c>
      <c r="E22" s="131" t="s">
        <v>148</v>
      </c>
      <c r="F22" s="157">
        <v>1</v>
      </c>
      <c r="G22" s="131" t="s">
        <v>155</v>
      </c>
      <c r="H22" s="49" t="s">
        <v>153</v>
      </c>
      <c r="I22" s="158">
        <f>+[1]Existencia!$I$220</f>
        <v>280</v>
      </c>
      <c r="J22" s="159">
        <f t="shared" si="2"/>
        <v>280</v>
      </c>
      <c r="K22" s="160">
        <f t="shared" si="0"/>
        <v>50.4</v>
      </c>
      <c r="L22" s="160">
        <f t="shared" si="1"/>
        <v>330.4</v>
      </c>
      <c r="M22" s="25"/>
    </row>
    <row r="23" spans="2:14" x14ac:dyDescent="0.25">
      <c r="B23" s="155">
        <v>45262</v>
      </c>
      <c r="C23" s="156">
        <f>+[1]Existencia!$C$177</f>
        <v>2019</v>
      </c>
      <c r="D23" s="49" t="str">
        <f>+[1]Existencia!$D$177</f>
        <v>Cremora Lite</v>
      </c>
      <c r="E23" s="131" t="s">
        <v>156</v>
      </c>
      <c r="F23" s="157">
        <v>2</v>
      </c>
      <c r="G23" s="131" t="s">
        <v>155</v>
      </c>
      <c r="H23" s="49" t="s">
        <v>153</v>
      </c>
      <c r="I23" s="158">
        <f>+[1]Existencia!$I$177</f>
        <v>320</v>
      </c>
      <c r="J23" s="159">
        <f t="shared" si="2"/>
        <v>640</v>
      </c>
      <c r="K23" s="160">
        <f t="shared" si="0"/>
        <v>115.19999999999999</v>
      </c>
      <c r="L23" s="160">
        <f t="shared" si="1"/>
        <v>755.2</v>
      </c>
    </row>
    <row r="24" spans="2:14" x14ac:dyDescent="0.25">
      <c r="B24" s="155">
        <v>45262</v>
      </c>
      <c r="C24" s="156">
        <f>+[1]Existencia!$C$178</f>
        <v>2103</v>
      </c>
      <c r="D24" s="49" t="str">
        <f>+[1]Existencia!$D$178</f>
        <v>(2) Cremora Lite</v>
      </c>
      <c r="E24" s="131" t="s">
        <v>156</v>
      </c>
      <c r="F24" s="157">
        <v>2</v>
      </c>
      <c r="G24" s="131" t="s">
        <v>155</v>
      </c>
      <c r="H24" s="49" t="s">
        <v>153</v>
      </c>
      <c r="I24" s="158">
        <f>+[1]Existencia!$I$178</f>
        <v>319</v>
      </c>
      <c r="J24" s="159">
        <f t="shared" si="2"/>
        <v>638</v>
      </c>
      <c r="K24" s="160">
        <f t="shared" si="0"/>
        <v>114.83999999999999</v>
      </c>
      <c r="L24" s="160">
        <f t="shared" si="1"/>
        <v>752.84</v>
      </c>
    </row>
    <row r="25" spans="2:14" x14ac:dyDescent="0.25">
      <c r="B25" s="155">
        <v>45262</v>
      </c>
      <c r="C25" s="156">
        <f>+C24</f>
        <v>2103</v>
      </c>
      <c r="D25" s="49" t="str">
        <f>+D24</f>
        <v>(2) Cremora Lite</v>
      </c>
      <c r="E25" s="131" t="s">
        <v>156</v>
      </c>
      <c r="F25" s="157">
        <v>2</v>
      </c>
      <c r="G25" s="131" t="str">
        <f>+G24</f>
        <v>UNIDAD</v>
      </c>
      <c r="H25" s="49" t="str">
        <f>+H24</f>
        <v>MARIA</v>
      </c>
      <c r="I25" s="158">
        <f>+I24</f>
        <v>319</v>
      </c>
      <c r="J25" s="159">
        <f t="shared" si="2"/>
        <v>638</v>
      </c>
      <c r="K25" s="160">
        <f t="shared" si="0"/>
        <v>114.83999999999999</v>
      </c>
      <c r="L25" s="160">
        <f t="shared" si="1"/>
        <v>752.84</v>
      </c>
    </row>
    <row r="26" spans="2:14" x14ac:dyDescent="0.25">
      <c r="B26" s="155">
        <v>45262</v>
      </c>
      <c r="C26" s="156">
        <f>+[1]Existencia!$C$181</f>
        <v>2107</v>
      </c>
      <c r="D26" s="49" t="str">
        <f>+[1]Existencia!$D$181</f>
        <v>(2)Cremora Nestle 22Onz</v>
      </c>
      <c r="E26" s="131" t="s">
        <v>156</v>
      </c>
      <c r="F26" s="157">
        <v>1</v>
      </c>
      <c r="G26" s="131" t="s">
        <v>155</v>
      </c>
      <c r="H26" s="49" t="s">
        <v>153</v>
      </c>
      <c r="I26" s="158">
        <f>+[1]Existencia!$I$181</f>
        <v>445</v>
      </c>
      <c r="J26" s="159">
        <f t="shared" si="2"/>
        <v>445</v>
      </c>
      <c r="K26" s="160">
        <f t="shared" si="0"/>
        <v>80.099999999999994</v>
      </c>
      <c r="L26" s="160">
        <f t="shared" si="1"/>
        <v>525.1</v>
      </c>
    </row>
    <row r="27" spans="2:14" x14ac:dyDescent="0.25">
      <c r="B27" s="155">
        <v>45262</v>
      </c>
      <c r="C27" s="156">
        <f>+[1]Existencia!$C$70</f>
        <v>1070</v>
      </c>
      <c r="D27" s="161" t="str">
        <f>+[1]Existencia!$D$70</f>
        <v>Memoria USB16GB</v>
      </c>
      <c r="E27" s="131" t="s">
        <v>149</v>
      </c>
      <c r="F27" s="157">
        <v>1</v>
      </c>
      <c r="G27" s="131" t="s">
        <v>155</v>
      </c>
      <c r="H27" s="49" t="s">
        <v>157</v>
      </c>
      <c r="I27" s="158">
        <f>+[1]Existencia!$I$70</f>
        <v>395</v>
      </c>
      <c r="J27" s="159">
        <f t="shared" si="2"/>
        <v>395</v>
      </c>
      <c r="K27" s="160">
        <f t="shared" si="0"/>
        <v>71.099999999999994</v>
      </c>
      <c r="L27" s="160">
        <f t="shared" si="1"/>
        <v>466.1</v>
      </c>
      <c r="N27" s="25"/>
    </row>
    <row r="28" spans="2:14" x14ac:dyDescent="0.25">
      <c r="B28" s="155" t="s">
        <v>133</v>
      </c>
      <c r="C28" s="156">
        <f>+[1]Existencia!$C$246</f>
        <v>2108</v>
      </c>
      <c r="D28" s="161" t="str">
        <f>+[1]Existencia!$D$246</f>
        <v>(2) Fundas Negras baño</v>
      </c>
      <c r="E28" s="131" t="s">
        <v>145</v>
      </c>
      <c r="F28" s="157">
        <v>1</v>
      </c>
      <c r="G28" s="131" t="s">
        <v>146</v>
      </c>
      <c r="H28" s="49" t="s">
        <v>153</v>
      </c>
      <c r="I28" s="158">
        <f>+[1]Existencia!$I$246</f>
        <v>330</v>
      </c>
      <c r="J28" s="159">
        <f t="shared" si="2"/>
        <v>330</v>
      </c>
      <c r="K28" s="160">
        <f t="shared" si="0"/>
        <v>59.4</v>
      </c>
      <c r="L28" s="160">
        <f t="shared" si="1"/>
        <v>389.4</v>
      </c>
    </row>
    <row r="29" spans="2:14" x14ac:dyDescent="0.25">
      <c r="B29" s="155" t="s">
        <v>158</v>
      </c>
      <c r="C29" s="156">
        <f>+[1]Existencia!$C$227</f>
        <v>2178</v>
      </c>
      <c r="D29" s="161" t="str">
        <f>+[1]Existencia!$D$227</f>
        <v>(4) Gunates para limpieza</v>
      </c>
      <c r="E29" s="131" t="s">
        <v>148</v>
      </c>
      <c r="F29" s="157">
        <v>1</v>
      </c>
      <c r="G29" s="131" t="s">
        <v>155</v>
      </c>
      <c r="H29" s="49" t="s">
        <v>153</v>
      </c>
      <c r="I29" s="158">
        <f>+[1]Existencia!$I$227</f>
        <v>350</v>
      </c>
      <c r="J29" s="159">
        <f t="shared" si="2"/>
        <v>350</v>
      </c>
      <c r="K29" s="160">
        <f>+J29*0.18</f>
        <v>63</v>
      </c>
      <c r="L29" s="160">
        <f>+J29+K29</f>
        <v>413</v>
      </c>
    </row>
    <row r="30" spans="2:14" x14ac:dyDescent="0.25">
      <c r="B30" s="155" t="s">
        <v>158</v>
      </c>
      <c r="C30" s="156">
        <f>+[1]Existencia!$C$222</f>
        <v>2041</v>
      </c>
      <c r="D30" s="49" t="str">
        <f>+[1]Existencia!$D$222</f>
        <v>Paños de cocina</v>
      </c>
      <c r="E30" s="131" t="s">
        <v>148</v>
      </c>
      <c r="F30" s="157">
        <v>1</v>
      </c>
      <c r="G30" s="131" t="s">
        <v>155</v>
      </c>
      <c r="H30" s="49" t="s">
        <v>153</v>
      </c>
      <c r="I30" s="158">
        <f>+[1]Existencia!$I$222</f>
        <v>120</v>
      </c>
      <c r="J30" s="159">
        <f t="shared" si="2"/>
        <v>120</v>
      </c>
      <c r="K30" s="160">
        <f t="shared" ref="K30:K51" si="3">+J30*0.18</f>
        <v>21.599999999999998</v>
      </c>
      <c r="L30" s="160">
        <f t="shared" ref="L30:L51" si="4">+J30+K30</f>
        <v>141.6</v>
      </c>
    </row>
    <row r="31" spans="2:14" x14ac:dyDescent="0.25">
      <c r="B31" s="155" t="s">
        <v>159</v>
      </c>
      <c r="C31" s="156">
        <f>+[1]Existencia!$C$17</f>
        <v>2074</v>
      </c>
      <c r="D31" s="49" t="str">
        <f>+[1]Existencia!$D$17</f>
        <v xml:space="preserve">(2)Folder 8½ X 11 </v>
      </c>
      <c r="E31" s="131" t="s">
        <v>149</v>
      </c>
      <c r="F31" s="157">
        <v>16</v>
      </c>
      <c r="G31" s="131" t="s">
        <v>155</v>
      </c>
      <c r="H31" s="49" t="s">
        <v>160</v>
      </c>
      <c r="I31" s="158">
        <f>+[1]Existencia!$I$17</f>
        <v>4.8</v>
      </c>
      <c r="J31" s="159">
        <f t="shared" si="2"/>
        <v>76.8</v>
      </c>
      <c r="K31" s="160">
        <f>+J31*0.18</f>
        <v>13.824</v>
      </c>
      <c r="L31" s="160">
        <f t="shared" si="4"/>
        <v>90.623999999999995</v>
      </c>
    </row>
    <row r="32" spans="2:14" x14ac:dyDescent="0.25">
      <c r="B32" s="155" t="s">
        <v>159</v>
      </c>
      <c r="C32" s="156">
        <f>+[1]Existencia!$C$75</f>
        <v>1075</v>
      </c>
      <c r="D32" s="49" t="str">
        <f>+[1]Existencia!$D$75</f>
        <v>Post-It Memo Tip 3x3</v>
      </c>
      <c r="E32" s="131" t="s">
        <v>149</v>
      </c>
      <c r="F32" s="157">
        <v>2</v>
      </c>
      <c r="G32" s="131" t="s">
        <v>155</v>
      </c>
      <c r="H32" s="49" t="s">
        <v>160</v>
      </c>
      <c r="I32" s="158">
        <f>+[1]Existencia!$I$75</f>
        <v>13.76</v>
      </c>
      <c r="J32" s="159">
        <f t="shared" si="2"/>
        <v>27.52</v>
      </c>
      <c r="K32" s="160">
        <f>+J32*0.18</f>
        <v>4.9535999999999998</v>
      </c>
      <c r="L32" s="160">
        <f t="shared" si="4"/>
        <v>32.473599999999998</v>
      </c>
    </row>
    <row r="33" spans="2:12" x14ac:dyDescent="0.25">
      <c r="B33" s="155" t="s">
        <v>159</v>
      </c>
      <c r="C33" s="156">
        <f>+[1]Existencia!$C$74</f>
        <v>1074</v>
      </c>
      <c r="D33" s="49" t="str">
        <f>+[1]Existencia!$D$74</f>
        <v xml:space="preserve">Post It Memo Tip 3x5 </v>
      </c>
      <c r="E33" s="131" t="s">
        <v>149</v>
      </c>
      <c r="F33" s="157">
        <v>1</v>
      </c>
      <c r="G33" s="131" t="s">
        <v>155</v>
      </c>
      <c r="H33" s="49" t="s">
        <v>160</v>
      </c>
      <c r="I33" s="158">
        <f>+[1]Existencia!$I$72</f>
        <v>35</v>
      </c>
      <c r="J33" s="159">
        <f t="shared" si="2"/>
        <v>35</v>
      </c>
      <c r="K33" s="160">
        <f>+J33*0.18</f>
        <v>6.3</v>
      </c>
      <c r="L33" s="160">
        <f t="shared" si="4"/>
        <v>41.3</v>
      </c>
    </row>
    <row r="34" spans="2:12" x14ac:dyDescent="0.25">
      <c r="B34" s="155" t="s">
        <v>159</v>
      </c>
      <c r="C34" s="156">
        <f>+[1]Existencia!$C$68</f>
        <v>1066</v>
      </c>
      <c r="D34" s="49" t="str">
        <f>+[1]Existencia!$D$68</f>
        <v>Paper Clips Jumbo</v>
      </c>
      <c r="E34" s="131" t="s">
        <v>149</v>
      </c>
      <c r="F34" s="157">
        <v>1</v>
      </c>
      <c r="G34" s="131" t="s">
        <v>155</v>
      </c>
      <c r="H34" s="49" t="s">
        <v>160</v>
      </c>
      <c r="I34" s="158">
        <f>+[1]Existencia!$I$68</f>
        <v>29.5</v>
      </c>
      <c r="J34" s="159">
        <f t="shared" si="2"/>
        <v>29.5</v>
      </c>
      <c r="K34" s="160">
        <f>+J34*0.18</f>
        <v>5.31</v>
      </c>
      <c r="L34" s="160">
        <f t="shared" si="4"/>
        <v>34.81</v>
      </c>
    </row>
    <row r="35" spans="2:12" x14ac:dyDescent="0.25">
      <c r="B35" s="155" t="s">
        <v>159</v>
      </c>
      <c r="C35" s="156">
        <f>+[1]Existencia!$C$69</f>
        <v>1068</v>
      </c>
      <c r="D35" s="49" t="str">
        <f>+[1]Existencia!$D$69</f>
        <v>Paper Clips 33mm</v>
      </c>
      <c r="E35" s="131" t="s">
        <v>149</v>
      </c>
      <c r="F35" s="157">
        <v>1</v>
      </c>
      <c r="G35" s="131" t="s">
        <v>155</v>
      </c>
      <c r="H35" s="49" t="s">
        <v>160</v>
      </c>
      <c r="I35" s="158">
        <f>+[1]Existencia!$I$69</f>
        <v>14</v>
      </c>
      <c r="J35" s="159">
        <f t="shared" si="2"/>
        <v>14</v>
      </c>
      <c r="K35" s="160">
        <f>+J35*0.18</f>
        <v>2.52</v>
      </c>
      <c r="L35" s="160">
        <f t="shared" si="4"/>
        <v>16.52</v>
      </c>
    </row>
    <row r="36" spans="2:12" x14ac:dyDescent="0.25">
      <c r="B36" s="155" t="s">
        <v>159</v>
      </c>
      <c r="C36" s="156">
        <f>+[1]Existencia!$C$32</f>
        <v>1025</v>
      </c>
      <c r="D36" s="49" t="str">
        <f>+[1]Existencia!$D$32</f>
        <v>Felpas Azules Uniball Onyx Micro</v>
      </c>
      <c r="E36" s="131" t="s">
        <v>149</v>
      </c>
      <c r="F36" s="157">
        <v>1</v>
      </c>
      <c r="G36" s="131" t="s">
        <v>155</v>
      </c>
      <c r="H36" s="49" t="s">
        <v>160</v>
      </c>
      <c r="I36" s="158">
        <f>+[1]Existencia!$I$32</f>
        <v>39</v>
      </c>
      <c r="J36" s="159">
        <f t="shared" si="2"/>
        <v>39</v>
      </c>
      <c r="K36" s="160">
        <v>0</v>
      </c>
      <c r="L36" s="160">
        <f t="shared" si="4"/>
        <v>39</v>
      </c>
    </row>
    <row r="37" spans="2:12" x14ac:dyDescent="0.25">
      <c r="B37" s="155" t="s">
        <v>159</v>
      </c>
      <c r="C37" s="156">
        <f>+C14</f>
        <v>2126</v>
      </c>
      <c r="D37" s="161" t="str">
        <f>+D14</f>
        <v>(2) Lapiceros Tabolt Azul</v>
      </c>
      <c r="E37" s="131" t="s">
        <v>149</v>
      </c>
      <c r="F37" s="157">
        <v>4</v>
      </c>
      <c r="G37" s="131" t="s">
        <v>155</v>
      </c>
      <c r="H37" s="49" t="s">
        <v>160</v>
      </c>
      <c r="I37" s="158">
        <f>+I14</f>
        <v>6.58</v>
      </c>
      <c r="J37" s="159">
        <f t="shared" si="2"/>
        <v>26.32</v>
      </c>
      <c r="K37" s="160">
        <v>0</v>
      </c>
      <c r="L37" s="160">
        <f t="shared" si="4"/>
        <v>26.32</v>
      </c>
    </row>
    <row r="38" spans="2:12" x14ac:dyDescent="0.25">
      <c r="B38" s="155" t="s">
        <v>159</v>
      </c>
      <c r="C38" s="156">
        <f>+[1]Existencia!$C$109</f>
        <v>1108</v>
      </c>
      <c r="D38" s="49" t="str">
        <f>+[1]Existencia!$D$109</f>
        <v>Liquid Paper Lapiz</v>
      </c>
      <c r="E38" s="131" t="s">
        <v>149</v>
      </c>
      <c r="F38" s="157">
        <v>1</v>
      </c>
      <c r="G38" s="131" t="s">
        <v>155</v>
      </c>
      <c r="H38" s="49" t="s">
        <v>160</v>
      </c>
      <c r="I38" s="158">
        <f>+[1]Existencia!$I$109</f>
        <v>45</v>
      </c>
      <c r="J38" s="159">
        <f t="shared" si="2"/>
        <v>45</v>
      </c>
      <c r="K38" s="160">
        <f t="shared" si="3"/>
        <v>8.1</v>
      </c>
      <c r="L38" s="160">
        <f t="shared" si="4"/>
        <v>53.1</v>
      </c>
    </row>
    <row r="39" spans="2:12" x14ac:dyDescent="0.25">
      <c r="B39" s="155" t="s">
        <v>159</v>
      </c>
      <c r="C39" s="156">
        <f>+[1]Existencia!$C$56</f>
        <v>2063</v>
      </c>
      <c r="D39" s="49" t="str">
        <f>+[1]Existencia!$D$56</f>
        <v>(2) Libretas Peq. Blanca rayada</v>
      </c>
      <c r="E39" s="131" t="s">
        <v>149</v>
      </c>
      <c r="F39" s="157">
        <v>1</v>
      </c>
      <c r="G39" s="131" t="s">
        <v>155</v>
      </c>
      <c r="H39" s="49" t="s">
        <v>160</v>
      </c>
      <c r="I39" s="158">
        <f>+[1]Existencia!$I$56</f>
        <v>35</v>
      </c>
      <c r="J39" s="159">
        <f t="shared" si="2"/>
        <v>35</v>
      </c>
      <c r="K39" s="160">
        <f t="shared" si="3"/>
        <v>6.3</v>
      </c>
      <c r="L39" s="160">
        <f t="shared" si="4"/>
        <v>41.3</v>
      </c>
    </row>
    <row r="40" spans="2:12" x14ac:dyDescent="0.25">
      <c r="B40" s="155" t="s">
        <v>159</v>
      </c>
      <c r="C40" s="156">
        <f>+[1]Existencia!$C$23</f>
        <v>1017</v>
      </c>
      <c r="D40" s="49" t="str">
        <f>+[1]Existencia!$D$23</f>
        <v>Protector Hojas Carpetas</v>
      </c>
      <c r="E40" s="131" t="s">
        <v>149</v>
      </c>
      <c r="F40" s="157">
        <v>1</v>
      </c>
      <c r="G40" s="131" t="s">
        <v>146</v>
      </c>
      <c r="H40" s="49" t="s">
        <v>161</v>
      </c>
      <c r="I40" s="158">
        <f>+[1]Existencia!$I$23</f>
        <v>130</v>
      </c>
      <c r="J40" s="159">
        <f t="shared" si="2"/>
        <v>130</v>
      </c>
      <c r="K40" s="160">
        <f t="shared" si="3"/>
        <v>23.4</v>
      </c>
      <c r="L40" s="160">
        <f t="shared" si="4"/>
        <v>153.4</v>
      </c>
    </row>
    <row r="41" spans="2:12" x14ac:dyDescent="0.25">
      <c r="B41" s="155" t="s">
        <v>159</v>
      </c>
      <c r="C41" s="156">
        <f>+[1]Existencia!$C$121</f>
        <v>1124</v>
      </c>
      <c r="D41" s="49" t="str">
        <f>+[1]Existencia!$D$121</f>
        <v>Carpetas vinyl 2"</v>
      </c>
      <c r="E41" s="131" t="s">
        <v>149</v>
      </c>
      <c r="F41" s="157">
        <v>2</v>
      </c>
      <c r="G41" s="131" t="s">
        <v>155</v>
      </c>
      <c r="H41" s="49" t="s">
        <v>161</v>
      </c>
      <c r="I41" s="158">
        <f>+[1]Existencia!$I$121</f>
        <v>195</v>
      </c>
      <c r="J41" s="159">
        <f t="shared" si="2"/>
        <v>390</v>
      </c>
      <c r="K41" s="160">
        <f t="shared" si="3"/>
        <v>70.2</v>
      </c>
      <c r="L41" s="160">
        <f t="shared" si="4"/>
        <v>460.2</v>
      </c>
    </row>
    <row r="42" spans="2:12" x14ac:dyDescent="0.25">
      <c r="B42" s="155" t="s">
        <v>159</v>
      </c>
      <c r="C42" s="156">
        <f>+[1]Existencia!$C$60</f>
        <v>1059</v>
      </c>
      <c r="D42" s="49" t="str">
        <f>+[1]Existencia!$D$60</f>
        <v>Cinta Pegante invisible</v>
      </c>
      <c r="E42" s="131" t="s">
        <v>149</v>
      </c>
      <c r="F42" s="157">
        <v>1</v>
      </c>
      <c r="G42" s="131" t="s">
        <v>155</v>
      </c>
      <c r="H42" s="49" t="s">
        <v>161</v>
      </c>
      <c r="I42" s="158">
        <f>+[1]Existencia!$I$60</f>
        <v>48</v>
      </c>
      <c r="J42" s="159">
        <f t="shared" si="2"/>
        <v>48</v>
      </c>
      <c r="K42" s="160">
        <f t="shared" si="3"/>
        <v>8.64</v>
      </c>
      <c r="L42" s="160">
        <f t="shared" si="4"/>
        <v>56.64</v>
      </c>
    </row>
    <row r="43" spans="2:12" x14ac:dyDescent="0.25">
      <c r="B43" s="155">
        <v>45345</v>
      </c>
      <c r="C43" s="156">
        <f>+[1]Existencia!$C$235</f>
        <v>2115</v>
      </c>
      <c r="D43" s="49" t="str">
        <f>+[1]Existencia!$D$235</f>
        <v>(2) Platos deschables No.9</v>
      </c>
      <c r="E43" s="131" t="s">
        <v>148</v>
      </c>
      <c r="F43" s="157">
        <v>2</v>
      </c>
      <c r="G43" s="131" t="s">
        <v>146</v>
      </c>
      <c r="H43" s="49" t="s">
        <v>153</v>
      </c>
      <c r="I43" s="158">
        <f>+[1]Existencia!$I$235</f>
        <v>319</v>
      </c>
      <c r="J43" s="159">
        <f t="shared" si="2"/>
        <v>638</v>
      </c>
      <c r="K43" s="160">
        <f t="shared" si="3"/>
        <v>114.83999999999999</v>
      </c>
      <c r="L43" s="160">
        <f t="shared" si="4"/>
        <v>752.84</v>
      </c>
    </row>
    <row r="44" spans="2:12" x14ac:dyDescent="0.25">
      <c r="B44" s="155">
        <v>45345</v>
      </c>
      <c r="C44" s="156">
        <f>+[1]Existencia!$C$192</f>
        <v>2175</v>
      </c>
      <c r="D44" s="49" t="str">
        <f>+[1]Existencia!$D$192</f>
        <v>(3) Vasos plasticos No. 10</v>
      </c>
      <c r="E44" s="131" t="s">
        <v>148</v>
      </c>
      <c r="F44" s="157">
        <v>1</v>
      </c>
      <c r="G44" s="131" t="s">
        <v>146</v>
      </c>
      <c r="H44" s="49" t="s">
        <v>153</v>
      </c>
      <c r="I44" s="158">
        <f>+[1]Existencia!$I$192</f>
        <v>87</v>
      </c>
      <c r="J44" s="159">
        <f t="shared" si="2"/>
        <v>87</v>
      </c>
      <c r="K44" s="160">
        <f t="shared" si="3"/>
        <v>15.66</v>
      </c>
      <c r="L44" s="160">
        <f t="shared" si="4"/>
        <v>102.66</v>
      </c>
    </row>
    <row r="45" spans="2:12" x14ac:dyDescent="0.25">
      <c r="B45" s="155">
        <v>45345</v>
      </c>
      <c r="C45" s="156">
        <f>+[1]Existencia!$C$233</f>
        <v>2114</v>
      </c>
      <c r="D45" s="49" t="str">
        <f>+[1]Existencia!$D$233</f>
        <v>(2) Tenedores plasticos</v>
      </c>
      <c r="E45" s="131" t="s">
        <v>148</v>
      </c>
      <c r="F45" s="157">
        <v>1</v>
      </c>
      <c r="G45" s="131" t="s">
        <v>146</v>
      </c>
      <c r="H45" s="49" t="s">
        <v>153</v>
      </c>
      <c r="I45" s="158">
        <f>+[1]Existencia!$I$233</f>
        <v>35</v>
      </c>
      <c r="J45" s="159">
        <f t="shared" si="2"/>
        <v>35</v>
      </c>
      <c r="K45" s="160">
        <f t="shared" si="3"/>
        <v>6.3</v>
      </c>
      <c r="L45" s="160">
        <f t="shared" si="4"/>
        <v>41.3</v>
      </c>
    </row>
    <row r="46" spans="2:12" x14ac:dyDescent="0.25">
      <c r="B46" s="155">
        <v>45345</v>
      </c>
      <c r="C46" s="156">
        <f>+[1]Existencia!$C$320</f>
        <v>2223</v>
      </c>
      <c r="D46" s="49" t="str">
        <f>+[1]Existencia!$D$320</f>
        <v>(3) Cucharas plasticas</v>
      </c>
      <c r="E46" s="131" t="s">
        <v>148</v>
      </c>
      <c r="F46" s="157">
        <v>1</v>
      </c>
      <c r="G46" s="131" t="s">
        <v>146</v>
      </c>
      <c r="H46" s="49" t="s">
        <v>153</v>
      </c>
      <c r="I46" s="158">
        <f>+[1]Existencia!$I$320</f>
        <v>29</v>
      </c>
      <c r="J46" s="159">
        <f t="shared" si="2"/>
        <v>29</v>
      </c>
      <c r="K46" s="160">
        <f t="shared" si="3"/>
        <v>5.22</v>
      </c>
      <c r="L46" s="160">
        <f t="shared" si="4"/>
        <v>34.22</v>
      </c>
    </row>
    <row r="47" spans="2:12" x14ac:dyDescent="0.25">
      <c r="B47" s="155">
        <v>45345</v>
      </c>
      <c r="C47" s="156">
        <f>+[1]Existencia!$C$231</f>
        <v>2122</v>
      </c>
      <c r="D47" s="49" t="str">
        <f>+[1]Existencia!$D$231</f>
        <v>(2) Platos deschables No.6</v>
      </c>
      <c r="E47" s="131" t="s">
        <v>148</v>
      </c>
      <c r="F47" s="157">
        <v>1</v>
      </c>
      <c r="G47" s="131" t="s">
        <v>146</v>
      </c>
      <c r="H47" s="49" t="s">
        <v>153</v>
      </c>
      <c r="I47" s="158">
        <f>+[1]Existencia!$I$231</f>
        <v>102</v>
      </c>
      <c r="J47" s="159">
        <f t="shared" si="2"/>
        <v>102</v>
      </c>
      <c r="K47" s="160">
        <f t="shared" si="3"/>
        <v>18.36</v>
      </c>
      <c r="L47" s="160">
        <f t="shared" si="4"/>
        <v>120.36</v>
      </c>
    </row>
    <row r="48" spans="2:12" x14ac:dyDescent="0.25">
      <c r="B48" s="155">
        <v>45345</v>
      </c>
      <c r="C48" s="156">
        <f>+[1]Existencia!$C$22</f>
        <v>1016</v>
      </c>
      <c r="D48" s="49" t="str">
        <f>+[1]Existencia!$D$22</f>
        <v>Separador con Pestañas (5 Tab Color)</v>
      </c>
      <c r="E48" s="131" t="s">
        <v>149</v>
      </c>
      <c r="F48" s="157">
        <v>2</v>
      </c>
      <c r="G48" s="131" t="s">
        <v>155</v>
      </c>
      <c r="H48" s="49" t="s">
        <v>162</v>
      </c>
      <c r="I48" s="158">
        <f>+[1]Existencia!$I$22</f>
        <v>28</v>
      </c>
      <c r="J48" s="159">
        <f t="shared" si="2"/>
        <v>56</v>
      </c>
      <c r="K48" s="160">
        <f t="shared" si="3"/>
        <v>10.08</v>
      </c>
      <c r="L48" s="160">
        <f t="shared" si="4"/>
        <v>66.08</v>
      </c>
    </row>
    <row r="49" spans="2:14" x14ac:dyDescent="0.25">
      <c r="B49" s="155">
        <v>45345</v>
      </c>
      <c r="C49" s="156">
        <f>+[1]Existencia!$C$120</f>
        <v>1123</v>
      </c>
      <c r="D49" s="49" t="str">
        <f>+[1]Existencia!$D$120</f>
        <v>Carpetas vinyl 1½"</v>
      </c>
      <c r="E49" s="131" t="s">
        <v>149</v>
      </c>
      <c r="F49" s="157">
        <v>1</v>
      </c>
      <c r="G49" s="131" t="s">
        <v>155</v>
      </c>
      <c r="H49" s="49" t="s">
        <v>162</v>
      </c>
      <c r="I49" s="158">
        <f>+[1]Existencia!$I$120</f>
        <v>135</v>
      </c>
      <c r="J49" s="159">
        <f t="shared" si="2"/>
        <v>135</v>
      </c>
      <c r="K49" s="160">
        <f t="shared" si="3"/>
        <v>24.3</v>
      </c>
      <c r="L49" s="160">
        <f t="shared" si="4"/>
        <v>159.30000000000001</v>
      </c>
    </row>
    <row r="50" spans="2:14" x14ac:dyDescent="0.25">
      <c r="B50" s="155">
        <v>45345</v>
      </c>
      <c r="C50" s="156">
        <f>+[1]Existencia!$C$117</f>
        <v>1119</v>
      </c>
      <c r="D50" s="49" t="str">
        <f>+[1]Existencia!$D$117</f>
        <v>CD</v>
      </c>
      <c r="E50" s="131" t="s">
        <v>149</v>
      </c>
      <c r="F50" s="157">
        <v>6</v>
      </c>
      <c r="G50" s="131" t="s">
        <v>155</v>
      </c>
      <c r="H50" s="49" t="s">
        <v>163</v>
      </c>
      <c r="I50" s="158">
        <f>+[1]Existencia!$I$117</f>
        <v>10</v>
      </c>
      <c r="J50" s="159">
        <f t="shared" si="2"/>
        <v>60</v>
      </c>
      <c r="K50" s="160">
        <f t="shared" si="3"/>
        <v>10.799999999999999</v>
      </c>
      <c r="L50" s="160">
        <f t="shared" si="4"/>
        <v>70.8</v>
      </c>
    </row>
    <row r="51" spans="2:14" x14ac:dyDescent="0.25">
      <c r="B51" s="155">
        <v>45345</v>
      </c>
      <c r="C51" s="156">
        <f>+[1]Existencia!$C$220</f>
        <v>2120</v>
      </c>
      <c r="D51" s="49" t="str">
        <f>+[1]Existencia!$D$220</f>
        <v>(2) Lavaplatos liquidos</v>
      </c>
      <c r="E51" s="131" t="s">
        <v>148</v>
      </c>
      <c r="F51" s="157">
        <v>1</v>
      </c>
      <c r="G51" s="131" t="s">
        <v>155</v>
      </c>
      <c r="H51" s="49" t="s">
        <v>153</v>
      </c>
      <c r="I51" s="158">
        <f>+[1]Existencia!$I$220</f>
        <v>280</v>
      </c>
      <c r="J51" s="159">
        <f t="shared" si="2"/>
        <v>280</v>
      </c>
      <c r="K51" s="160">
        <f t="shared" si="3"/>
        <v>50.4</v>
      </c>
      <c r="L51" s="160">
        <f t="shared" si="4"/>
        <v>330.4</v>
      </c>
    </row>
    <row r="52" spans="2:14" ht="15.75" thickBot="1" x14ac:dyDescent="0.3">
      <c r="C52" s="162"/>
      <c r="F52" s="163"/>
      <c r="G52" s="25"/>
      <c r="J52" s="164"/>
      <c r="K52" s="165">
        <f>SUM(K5:K51)</f>
        <v>2210.8896000000004</v>
      </c>
      <c r="L52" s="165">
        <f>SUM(L5:L51)</f>
        <v>14572.089599999996</v>
      </c>
    </row>
    <row r="53" spans="2:14" ht="15.75" thickTop="1" x14ac:dyDescent="0.25">
      <c r="C53" s="61"/>
      <c r="J53" s="164"/>
    </row>
    <row r="54" spans="2:14" x14ac:dyDescent="0.25">
      <c r="C54" s="61"/>
      <c r="H54" s="25"/>
      <c r="J54" s="164"/>
    </row>
    <row r="55" spans="2:14" x14ac:dyDescent="0.25">
      <c r="C55" s="61"/>
      <c r="J55" s="164"/>
    </row>
    <row r="56" spans="2:14" s="148" customFormat="1" x14ac:dyDescent="0.25">
      <c r="B56" s="146"/>
      <c r="C56" s="61"/>
      <c r="D56" s="25"/>
      <c r="E56" s="25"/>
      <c r="F56" s="25"/>
      <c r="G56"/>
      <c r="H56"/>
      <c r="J56" s="164"/>
      <c r="M56"/>
      <c r="N56"/>
    </row>
    <row r="57" spans="2:14" s="148" customFormat="1" x14ac:dyDescent="0.25">
      <c r="B57" s="146"/>
      <c r="C57" s="61"/>
      <c r="D57" s="25"/>
      <c r="E57" s="25"/>
      <c r="F57" s="25"/>
      <c r="G57"/>
      <c r="H57"/>
      <c r="J57" s="164"/>
      <c r="M57"/>
      <c r="N57"/>
    </row>
    <row r="58" spans="2:14" s="148" customFormat="1" x14ac:dyDescent="0.25">
      <c r="B58" s="146"/>
      <c r="C58" s="61"/>
      <c r="D58" s="25"/>
      <c r="E58" s="25"/>
      <c r="F58" s="25"/>
      <c r="G58"/>
      <c r="H58"/>
      <c r="J58" s="164"/>
      <c r="M58"/>
      <c r="N58"/>
    </row>
    <row r="59" spans="2:14" s="148" customFormat="1" x14ac:dyDescent="0.25">
      <c r="B59" s="146"/>
      <c r="C59" s="61"/>
      <c r="D59" s="25"/>
      <c r="E59" s="25"/>
      <c r="F59" s="25"/>
      <c r="G59"/>
      <c r="H59"/>
      <c r="J59" s="164"/>
      <c r="M59"/>
      <c r="N59"/>
    </row>
    <row r="60" spans="2:14" s="148" customFormat="1" x14ac:dyDescent="0.25">
      <c r="B60" s="146"/>
      <c r="C60" s="61"/>
      <c r="D60" s="25"/>
      <c r="E60" s="25"/>
      <c r="F60" s="25"/>
      <c r="G60"/>
      <c r="H60"/>
      <c r="J60" s="164"/>
      <c r="M60"/>
      <c r="N60"/>
    </row>
    <row r="61" spans="2:14" s="148" customFormat="1" x14ac:dyDescent="0.25">
      <c r="B61" s="146"/>
      <c r="C61" s="61"/>
      <c r="D61" s="25"/>
      <c r="E61" s="25"/>
      <c r="F61" s="25"/>
      <c r="G61"/>
      <c r="H61"/>
      <c r="J61" s="164"/>
      <c r="M61"/>
      <c r="N61"/>
    </row>
    <row r="62" spans="2:14" s="148" customFormat="1" x14ac:dyDescent="0.25">
      <c r="B62" s="146"/>
      <c r="C62" s="61"/>
      <c r="D62" s="25"/>
      <c r="E62" s="25"/>
      <c r="F62" s="25"/>
      <c r="G62"/>
      <c r="H62"/>
      <c r="J62" s="164"/>
      <c r="M62"/>
      <c r="N62"/>
    </row>
    <row r="63" spans="2:14" s="148" customFormat="1" x14ac:dyDescent="0.25">
      <c r="B63" s="146"/>
      <c r="C63" s="61"/>
      <c r="D63" s="25"/>
      <c r="E63" s="25"/>
      <c r="F63" s="25"/>
      <c r="G63"/>
      <c r="H63"/>
      <c r="J63" s="164"/>
      <c r="M63"/>
      <c r="N63"/>
    </row>
    <row r="64" spans="2:14" s="148" customFormat="1" x14ac:dyDescent="0.25">
      <c r="B64" s="146"/>
      <c r="C64" s="61"/>
      <c r="D64" s="25"/>
      <c r="E64" s="25"/>
      <c r="F64" s="25"/>
      <c r="G64"/>
      <c r="H64"/>
      <c r="J64" s="164"/>
      <c r="M64"/>
      <c r="N64"/>
    </row>
    <row r="65" spans="2:14" s="148" customFormat="1" x14ac:dyDescent="0.25">
      <c r="B65" s="146"/>
      <c r="C65" s="61"/>
      <c r="D65" s="25"/>
      <c r="E65" s="25"/>
      <c r="F65" s="25"/>
      <c r="G65"/>
      <c r="H65"/>
      <c r="J65" s="164"/>
      <c r="M65"/>
      <c r="N65"/>
    </row>
    <row r="66" spans="2:14" s="148" customFormat="1" x14ac:dyDescent="0.25">
      <c r="B66" s="146"/>
      <c r="C66" s="61"/>
      <c r="D66" s="25"/>
      <c r="E66" s="25"/>
      <c r="F66" s="25"/>
      <c r="G66"/>
      <c r="H66"/>
      <c r="J66" s="164"/>
      <c r="M66"/>
      <c r="N66"/>
    </row>
    <row r="67" spans="2:14" s="148" customFormat="1" x14ac:dyDescent="0.25">
      <c r="B67" s="146"/>
      <c r="C67" s="61"/>
      <c r="D67" s="166"/>
      <c r="E67" s="166"/>
      <c r="F67" s="25"/>
      <c r="G67"/>
      <c r="H67"/>
      <c r="J67" s="164"/>
      <c r="M67"/>
      <c r="N67"/>
    </row>
    <row r="68" spans="2:14" s="148" customFormat="1" x14ac:dyDescent="0.25">
      <c r="B68" s="146"/>
      <c r="C68" s="61"/>
      <c r="D68" s="25"/>
      <c r="E68" s="25"/>
      <c r="F68" s="25"/>
      <c r="G68"/>
      <c r="H68"/>
      <c r="J68" s="164"/>
      <c r="M68"/>
      <c r="N68"/>
    </row>
    <row r="69" spans="2:14" s="148" customFormat="1" x14ac:dyDescent="0.25">
      <c r="B69" s="146"/>
      <c r="C69" s="61"/>
      <c r="D69" s="25"/>
      <c r="E69" s="25"/>
      <c r="F69" s="25"/>
      <c r="G69"/>
      <c r="H69"/>
      <c r="J69" s="164"/>
      <c r="M69"/>
      <c r="N69"/>
    </row>
    <row r="70" spans="2:14" s="148" customFormat="1" x14ac:dyDescent="0.25">
      <c r="B70" s="146"/>
      <c r="C70" s="61"/>
      <c r="D70" s="25"/>
      <c r="E70" s="25"/>
      <c r="F70" s="25"/>
      <c r="G70"/>
      <c r="H70"/>
      <c r="J70" s="164"/>
      <c r="M70"/>
      <c r="N70"/>
    </row>
    <row r="71" spans="2:14" s="148" customFormat="1" x14ac:dyDescent="0.25">
      <c r="B71" s="146"/>
      <c r="C71" s="61"/>
      <c r="D71" s="25"/>
      <c r="E71" s="25"/>
      <c r="F71" s="25"/>
      <c r="G71"/>
      <c r="H71"/>
      <c r="J71" s="164"/>
      <c r="M71"/>
      <c r="N71"/>
    </row>
    <row r="72" spans="2:14" x14ac:dyDescent="0.25">
      <c r="C72" s="61"/>
      <c r="J72" s="164"/>
    </row>
    <row r="73" spans="2:14" x14ac:dyDescent="0.25">
      <c r="C73" s="61"/>
      <c r="J73" s="164"/>
    </row>
    <row r="74" spans="2:14" x14ac:dyDescent="0.25">
      <c r="C74" s="61"/>
      <c r="J74" s="164"/>
    </row>
    <row r="75" spans="2:14" x14ac:dyDescent="0.25">
      <c r="C75" s="61"/>
      <c r="J75" s="164"/>
    </row>
    <row r="76" spans="2:14" x14ac:dyDescent="0.25">
      <c r="C76" s="61"/>
      <c r="J76" s="164"/>
    </row>
    <row r="77" spans="2:14" x14ac:dyDescent="0.25">
      <c r="C77" s="61"/>
      <c r="J77" s="164"/>
    </row>
    <row r="78" spans="2:14" x14ac:dyDescent="0.25">
      <c r="C78" s="61"/>
      <c r="J78" s="164"/>
    </row>
    <row r="79" spans="2:14" x14ac:dyDescent="0.25">
      <c r="C79" s="61"/>
      <c r="J79" s="164"/>
    </row>
    <row r="80" spans="2:14" x14ac:dyDescent="0.25">
      <c r="C80" s="61"/>
      <c r="J80" s="164"/>
    </row>
    <row r="81" spans="3:12" x14ac:dyDescent="0.25">
      <c r="C81" s="61"/>
      <c r="I81" s="167"/>
      <c r="J81" s="164"/>
      <c r="K81" s="167"/>
      <c r="L81" s="167"/>
    </row>
    <row r="82" spans="3:12" x14ac:dyDescent="0.25">
      <c r="C82" s="61"/>
      <c r="J82" s="164"/>
    </row>
    <row r="83" spans="3:12" x14ac:dyDescent="0.25">
      <c r="C83" s="61"/>
      <c r="J83" s="164"/>
    </row>
    <row r="84" spans="3:12" x14ac:dyDescent="0.25">
      <c r="C84" s="61"/>
      <c r="J84" s="164"/>
    </row>
    <row r="85" spans="3:12" x14ac:dyDescent="0.25">
      <c r="C85" s="61"/>
      <c r="J85" s="164"/>
    </row>
    <row r="86" spans="3:12" x14ac:dyDescent="0.25">
      <c r="C86" s="61"/>
      <c r="J86" s="164"/>
    </row>
    <row r="87" spans="3:12" x14ac:dyDescent="0.25">
      <c r="C87" s="61"/>
      <c r="J87" s="164"/>
    </row>
    <row r="88" spans="3:12" x14ac:dyDescent="0.25">
      <c r="C88" s="61"/>
      <c r="J88" s="164"/>
    </row>
    <row r="89" spans="3:12" x14ac:dyDescent="0.25">
      <c r="C89" s="61"/>
      <c r="J89" s="164"/>
    </row>
    <row r="90" spans="3:12" x14ac:dyDescent="0.25">
      <c r="C90" s="61"/>
      <c r="J90" s="164"/>
    </row>
    <row r="91" spans="3:12" x14ac:dyDescent="0.25">
      <c r="C91" s="61"/>
      <c r="J91" s="164"/>
    </row>
    <row r="92" spans="3:12" x14ac:dyDescent="0.25">
      <c r="C92" s="61"/>
      <c r="J92" s="164"/>
    </row>
    <row r="93" spans="3:12" x14ac:dyDescent="0.25">
      <c r="C93" s="61"/>
      <c r="J93" s="164"/>
    </row>
    <row r="94" spans="3:12" x14ac:dyDescent="0.25">
      <c r="C94" s="61"/>
      <c r="J94" s="164"/>
    </row>
    <row r="95" spans="3:12" x14ac:dyDescent="0.25">
      <c r="C95" s="61"/>
      <c r="J95" s="164"/>
    </row>
    <row r="96" spans="3:12" x14ac:dyDescent="0.25">
      <c r="C96" s="61"/>
      <c r="J96" s="164"/>
    </row>
    <row r="97" spans="3:14" x14ac:dyDescent="0.25">
      <c r="C97" s="61"/>
      <c r="J97" s="164"/>
    </row>
    <row r="98" spans="3:14" x14ac:dyDescent="0.25">
      <c r="C98" s="61"/>
      <c r="J98" s="164"/>
    </row>
    <row r="99" spans="3:14" x14ac:dyDescent="0.25">
      <c r="C99" s="61"/>
      <c r="J99" s="164"/>
    </row>
    <row r="100" spans="3:14" x14ac:dyDescent="0.25">
      <c r="C100" s="61"/>
      <c r="J100" s="164"/>
      <c r="K100" s="168"/>
      <c r="L100" s="168"/>
      <c r="N100" s="164"/>
    </row>
    <row r="101" spans="3:14" x14ac:dyDescent="0.25">
      <c r="C101" s="61"/>
      <c r="J101" s="164"/>
    </row>
    <row r="102" spans="3:14" x14ac:dyDescent="0.25">
      <c r="C102" s="61"/>
      <c r="J102" s="164"/>
    </row>
    <row r="103" spans="3:14" x14ac:dyDescent="0.25">
      <c r="C103" s="61"/>
      <c r="J103" s="164"/>
    </row>
    <row r="104" spans="3:14" x14ac:dyDescent="0.25">
      <c r="C104" s="61"/>
      <c r="J104" s="164"/>
    </row>
    <row r="105" spans="3:14" x14ac:dyDescent="0.25">
      <c r="C105" s="61"/>
      <c r="J105" s="164"/>
    </row>
    <row r="106" spans="3:14" x14ac:dyDescent="0.25">
      <c r="C106" s="61"/>
      <c r="J106" s="164"/>
    </row>
    <row r="107" spans="3:14" x14ac:dyDescent="0.25">
      <c r="C107" s="61"/>
      <c r="J107" s="164"/>
    </row>
    <row r="108" spans="3:14" x14ac:dyDescent="0.25">
      <c r="C108" s="61"/>
      <c r="J108" s="164"/>
    </row>
    <row r="109" spans="3:14" x14ac:dyDescent="0.25">
      <c r="C109" s="61"/>
      <c r="J109" s="164"/>
    </row>
    <row r="110" spans="3:14" x14ac:dyDescent="0.25">
      <c r="C110" s="61"/>
      <c r="J110" s="164"/>
    </row>
    <row r="111" spans="3:14" x14ac:dyDescent="0.25">
      <c r="C111" s="61"/>
      <c r="J111" s="164"/>
      <c r="M111" s="164"/>
    </row>
    <row r="112" spans="3:14" x14ac:dyDescent="0.25">
      <c r="C112" s="61"/>
      <c r="J112" s="164"/>
    </row>
    <row r="113" spans="2:14" x14ac:dyDescent="0.25">
      <c r="C113" s="61"/>
      <c r="J113" s="164"/>
    </row>
    <row r="114" spans="2:14" x14ac:dyDescent="0.25">
      <c r="C114" s="61"/>
      <c r="J114" s="164"/>
    </row>
    <row r="115" spans="2:14" x14ac:dyDescent="0.25">
      <c r="C115" s="61"/>
      <c r="J115" s="164"/>
    </row>
    <row r="116" spans="2:14" x14ac:dyDescent="0.25">
      <c r="C116" s="61"/>
      <c r="J116" s="164"/>
    </row>
    <row r="117" spans="2:14" x14ac:dyDescent="0.25">
      <c r="C117" s="61"/>
      <c r="J117" s="164"/>
    </row>
    <row r="118" spans="2:14" x14ac:dyDescent="0.25">
      <c r="C118" s="61"/>
      <c r="J118" s="164"/>
    </row>
    <row r="119" spans="2:14" x14ac:dyDescent="0.25">
      <c r="C119" s="61"/>
      <c r="J119" s="164"/>
    </row>
    <row r="120" spans="2:14" x14ac:dyDescent="0.25">
      <c r="C120" s="61"/>
      <c r="J120" s="164"/>
    </row>
    <row r="121" spans="2:14" x14ac:dyDescent="0.25">
      <c r="C121" s="61"/>
      <c r="J121" s="164"/>
      <c r="L121" s="169"/>
      <c r="N121" s="5"/>
    </row>
    <row r="122" spans="2:14" x14ac:dyDescent="0.25">
      <c r="C122" s="61"/>
      <c r="J122" s="164"/>
    </row>
    <row r="123" spans="2:14" x14ac:dyDescent="0.25">
      <c r="C123" s="61"/>
      <c r="J123" s="164"/>
    </row>
    <row r="124" spans="2:14" x14ac:dyDescent="0.25">
      <c r="C124" s="61"/>
      <c r="J124" s="164"/>
    </row>
    <row r="125" spans="2:14" s="5" customFormat="1" x14ac:dyDescent="0.25">
      <c r="B125" s="146"/>
      <c r="C125" s="25"/>
      <c r="D125" s="25"/>
      <c r="E125" s="25"/>
      <c r="F125" s="25"/>
      <c r="G125"/>
      <c r="H125"/>
      <c r="I125" s="148"/>
      <c r="J125" s="164"/>
      <c r="K125" s="148"/>
      <c r="L125" s="148"/>
      <c r="M125"/>
      <c r="N125"/>
    </row>
  </sheetData>
  <mergeCells count="1">
    <mergeCell ref="F3:I3"/>
  </mergeCells>
  <pageMargins left="0.7" right="0.7" top="0.75" bottom="0.75" header="0.3" footer="0.3"/>
  <pageSetup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2024-03-13T15:05:18Z</cp:lastPrinted>
  <dcterms:created xsi:type="dcterms:W3CDTF">2018-04-17T18:57:16Z</dcterms:created>
  <dcterms:modified xsi:type="dcterms:W3CDTF">2024-03-14T14:38:56Z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