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542" documentId="13_ncr:1_{272474FD-14FB-46C9-A5F4-03F9F094FDA0}" xr6:coauthVersionLast="47" xr6:coauthVersionMax="47" xr10:uidLastSave="{6032A42F-BAB4-42AB-84FD-88181E4F43F8}"/>
  <bookViews>
    <workbookView xWindow="-120" yWindow="-120" windowWidth="29040" windowHeight="15720" tabRatio="928" xr2:uid="{00000000-000D-0000-FFFF-FFFF00000000}"/>
  </bookViews>
  <sheets>
    <sheet name="BALANCE GENERAL " sheetId="2" r:id="rId1"/>
    <sheet name="NOTA 1" sheetId="4" r:id="rId2"/>
    <sheet name="NOTA 2" sheetId="9" r:id="rId3"/>
    <sheet name="NOTA 3 " sheetId="8" r:id="rId4"/>
    <sheet name="NOTA 4" sheetId="6" r:id="rId5"/>
    <sheet name="NOTA 5" sheetId="7" r:id="rId6"/>
    <sheet name="NOTA 6" sheetId="11" r:id="rId7"/>
    <sheet name="INVENTARIO" sheetId="18" state="hidden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" i="7" l="1"/>
  <c r="I18" i="7"/>
  <c r="D29" i="9"/>
  <c r="C25" i="9"/>
  <c r="J40" i="18"/>
  <c r="K40" i="18" s="1"/>
  <c r="L40" i="18" s="1"/>
  <c r="D40" i="18"/>
  <c r="C40" i="18"/>
  <c r="I39" i="18"/>
  <c r="J39" i="18" s="1"/>
  <c r="D39" i="18"/>
  <c r="C39" i="18"/>
  <c r="I38" i="18"/>
  <c r="J38" i="18" s="1"/>
  <c r="D38" i="18"/>
  <c r="C38" i="18"/>
  <c r="I37" i="18"/>
  <c r="J37" i="18" s="1"/>
  <c r="D37" i="18"/>
  <c r="C37" i="18"/>
  <c r="I36" i="18"/>
  <c r="J36" i="18" s="1"/>
  <c r="D36" i="18"/>
  <c r="C36" i="18"/>
  <c r="I35" i="18"/>
  <c r="J35" i="18" s="1"/>
  <c r="D35" i="18"/>
  <c r="C35" i="18"/>
  <c r="I34" i="18"/>
  <c r="J34" i="18" s="1"/>
  <c r="D34" i="18"/>
  <c r="C34" i="18"/>
  <c r="I33" i="18"/>
  <c r="J33" i="18" s="1"/>
  <c r="D33" i="18"/>
  <c r="C33" i="18"/>
  <c r="J32" i="18"/>
  <c r="D32" i="18"/>
  <c r="I31" i="18"/>
  <c r="J31" i="18" s="1"/>
  <c r="D31" i="18"/>
  <c r="I30" i="18"/>
  <c r="J30" i="18" s="1"/>
  <c r="D30" i="18"/>
  <c r="C30" i="18"/>
  <c r="I29" i="18"/>
  <c r="J29" i="18" s="1"/>
  <c r="D29" i="18"/>
  <c r="C29" i="18"/>
  <c r="I27" i="18"/>
  <c r="J27" i="18" s="1"/>
  <c r="D27" i="18"/>
  <c r="C27" i="18"/>
  <c r="I26" i="18"/>
  <c r="I28" i="18" s="1"/>
  <c r="J28" i="18" s="1"/>
  <c r="D26" i="18"/>
  <c r="D28" i="18" s="1"/>
  <c r="C26" i="18"/>
  <c r="C28" i="18" s="1"/>
  <c r="I25" i="18"/>
  <c r="J25" i="18" s="1"/>
  <c r="D25" i="18"/>
  <c r="C25" i="18"/>
  <c r="I24" i="18"/>
  <c r="J24" i="18" s="1"/>
  <c r="D24" i="18"/>
  <c r="C24" i="18"/>
  <c r="I23" i="18"/>
  <c r="J23" i="18" s="1"/>
  <c r="D23" i="18"/>
  <c r="C23" i="18"/>
  <c r="I22" i="18"/>
  <c r="J22" i="18" s="1"/>
  <c r="D22" i="18"/>
  <c r="C22" i="18"/>
  <c r="I21" i="18"/>
  <c r="J21" i="18" s="1"/>
  <c r="D21" i="18"/>
  <c r="C21" i="18"/>
  <c r="J20" i="18"/>
  <c r="K20" i="18" s="1"/>
  <c r="I20" i="18"/>
  <c r="D20" i="18"/>
  <c r="C20" i="18"/>
  <c r="I19" i="18"/>
  <c r="J19" i="18" s="1"/>
  <c r="L19" i="18" s="1"/>
  <c r="D19" i="18"/>
  <c r="C19" i="18"/>
  <c r="I18" i="18"/>
  <c r="J18" i="18" s="1"/>
  <c r="D18" i="18"/>
  <c r="C18" i="18"/>
  <c r="I16" i="18"/>
  <c r="J16" i="18" s="1"/>
  <c r="D16" i="18"/>
  <c r="C16" i="18"/>
  <c r="I15" i="18"/>
  <c r="J15" i="18" s="1"/>
  <c r="D15" i="18"/>
  <c r="C15" i="18"/>
  <c r="I14" i="18"/>
  <c r="J14" i="18" s="1"/>
  <c r="D14" i="18"/>
  <c r="D17" i="18" s="1"/>
  <c r="C14" i="18"/>
  <c r="C17" i="18" s="1"/>
  <c r="I13" i="18"/>
  <c r="J13" i="18" s="1"/>
  <c r="D13" i="18"/>
  <c r="C13" i="18"/>
  <c r="I12" i="18"/>
  <c r="J12" i="18" s="1"/>
  <c r="D12" i="18"/>
  <c r="C12" i="18"/>
  <c r="I11" i="18"/>
  <c r="J11" i="18" s="1"/>
  <c r="D11" i="18"/>
  <c r="C11" i="18"/>
  <c r="J10" i="18"/>
  <c r="I10" i="18"/>
  <c r="D10" i="18"/>
  <c r="C10" i="18"/>
  <c r="I9" i="18"/>
  <c r="J9" i="18" s="1"/>
  <c r="D9" i="18"/>
  <c r="C9" i="18"/>
  <c r="I8" i="18"/>
  <c r="J8" i="18" s="1"/>
  <c r="D8" i="18"/>
  <c r="C8" i="18"/>
  <c r="I7" i="18"/>
  <c r="J7" i="18" s="1"/>
  <c r="D7" i="18"/>
  <c r="C7" i="18"/>
  <c r="J6" i="18"/>
  <c r="I6" i="18"/>
  <c r="D6" i="18"/>
  <c r="C6" i="18"/>
  <c r="I17" i="18" l="1"/>
  <c r="J17" i="18" s="1"/>
  <c r="K16" i="18"/>
  <c r="L16" i="18" s="1"/>
  <c r="K21" i="18"/>
  <c r="L21" i="18"/>
  <c r="K38" i="18"/>
  <c r="L38" i="18" s="1"/>
  <c r="K9" i="18"/>
  <c r="L9" i="18" s="1"/>
  <c r="K30" i="18"/>
  <c r="L30" i="18" s="1"/>
  <c r="K17" i="18"/>
  <c r="L17" i="18" s="1"/>
  <c r="L7" i="18"/>
  <c r="K7" i="18"/>
  <c r="K12" i="18"/>
  <c r="L12" i="18" s="1"/>
  <c r="K22" i="18"/>
  <c r="L22" i="18" s="1"/>
  <c r="K27" i="18"/>
  <c r="L27" i="18" s="1"/>
  <c r="K31" i="18"/>
  <c r="L31" i="18" s="1"/>
  <c r="K34" i="18"/>
  <c r="L34" i="18" s="1"/>
  <c r="K39" i="18"/>
  <c r="L39" i="18" s="1"/>
  <c r="K11" i="18"/>
  <c r="L11" i="18" s="1"/>
  <c r="K28" i="18"/>
  <c r="L28" i="18" s="1"/>
  <c r="K15" i="18"/>
  <c r="L15" i="18" s="1"/>
  <c r="K25" i="18"/>
  <c r="L25" i="18"/>
  <c r="K37" i="18"/>
  <c r="L37" i="18" s="1"/>
  <c r="K8" i="18"/>
  <c r="L8" i="18" s="1"/>
  <c r="K13" i="18"/>
  <c r="L13" i="18" s="1"/>
  <c r="L18" i="18"/>
  <c r="K23" i="18"/>
  <c r="L23" i="18" s="1"/>
  <c r="K29" i="18"/>
  <c r="L29" i="18"/>
  <c r="K35" i="18"/>
  <c r="L35" i="18"/>
  <c r="K33" i="18"/>
  <c r="L33" i="18" s="1"/>
  <c r="K24" i="18"/>
  <c r="L24" i="18" s="1"/>
  <c r="L20" i="18"/>
  <c r="J26" i="18"/>
  <c r="K6" i="18"/>
  <c r="K10" i="18"/>
  <c r="L10" i="18" s="1"/>
  <c r="K14" i="18"/>
  <c r="L14" i="18" s="1"/>
  <c r="K18" i="18"/>
  <c r="K32" i="18"/>
  <c r="L32" i="18" s="1"/>
  <c r="K36" i="18"/>
  <c r="L36" i="18" s="1"/>
  <c r="K26" i="18" l="1"/>
  <c r="K41" i="18" s="1"/>
  <c r="L6" i="18"/>
  <c r="L26" i="18" l="1"/>
  <c r="L41" i="18" s="1"/>
  <c r="D15" i="6" l="1"/>
  <c r="C29" i="2"/>
  <c r="N77" i="8"/>
  <c r="N76" i="8"/>
  <c r="N75" i="8"/>
  <c r="K18" i="7" l="1"/>
  <c r="N74" i="8"/>
  <c r="L75" i="8"/>
  <c r="L76" i="8" s="1"/>
  <c r="L77" i="8" s="1"/>
  <c r="L78" i="8" s="1"/>
  <c r="L79" i="8" s="1"/>
  <c r="L80" i="8" s="1"/>
  <c r="L81" i="8" s="1"/>
  <c r="L82" i="8" s="1"/>
  <c r="L83" i="8" s="1"/>
  <c r="L84" i="8" s="1"/>
  <c r="L85" i="8" s="1"/>
  <c r="L86" i="8" s="1"/>
  <c r="K17" i="7" l="1"/>
  <c r="L19" i="7" l="1"/>
  <c r="J19" i="7"/>
  <c r="K16" i="7"/>
  <c r="K19" i="7" s="1"/>
  <c r="C36" i="2" s="1"/>
  <c r="J45" i="8" l="1"/>
  <c r="P73" i="8"/>
  <c r="I13" i="8" s="1"/>
  <c r="J70" i="8" s="1"/>
  <c r="P47" i="8"/>
  <c r="Q47" i="8"/>
  <c r="J71" i="8" l="1"/>
  <c r="J72" i="8" l="1"/>
  <c r="J73" i="8" l="1"/>
  <c r="J74" i="8" s="1"/>
  <c r="I12" i="8"/>
  <c r="L63" i="8" s="1"/>
  <c r="M32" i="8"/>
  <c r="L64" i="8" l="1"/>
  <c r="L65" i="8" s="1"/>
  <c r="L66" i="8" s="1"/>
  <c r="L67" i="8" s="1"/>
  <c r="L68" i="8" s="1"/>
  <c r="L69" i="8" s="1"/>
  <c r="J75" i="8" l="1"/>
  <c r="L70" i="8"/>
  <c r="D21" i="9"/>
  <c r="C20" i="2" s="1"/>
  <c r="J76" i="8" l="1"/>
  <c r="L71" i="8"/>
  <c r="M57" i="8"/>
  <c r="J30" i="8"/>
  <c r="J77" i="8" l="1"/>
  <c r="L72" i="8"/>
  <c r="N50" i="8"/>
  <c r="N49" i="8"/>
  <c r="N48" i="8"/>
  <c r="N47" i="8"/>
  <c r="N46" i="8"/>
  <c r="N45" i="8"/>
  <c r="J58" i="8"/>
  <c r="J59" i="8" s="1"/>
  <c r="J60" i="8" s="1"/>
  <c r="J61" i="8" s="1"/>
  <c r="J62" i="8" s="1"/>
  <c r="J63" i="8" s="1"/>
  <c r="J78" i="8" l="1"/>
  <c r="J79" i="8" s="1"/>
  <c r="J80" i="8" s="1"/>
  <c r="J81" i="8" s="1"/>
  <c r="L73" i="8"/>
  <c r="J64" i="8"/>
  <c r="C25" i="2"/>
  <c r="L74" i="8" l="1"/>
  <c r="N72" i="8" s="1"/>
  <c r="J65" i="8"/>
  <c r="I51" i="8"/>
  <c r="I52" i="8" s="1"/>
  <c r="I53" i="8" s="1"/>
  <c r="M56" i="8"/>
  <c r="M55" i="8"/>
  <c r="N73" i="8" l="1"/>
  <c r="N71" i="8"/>
  <c r="N70" i="8"/>
  <c r="N69" i="8"/>
  <c r="J66" i="8"/>
  <c r="I54" i="8"/>
  <c r="M54" i="8"/>
  <c r="M53" i="8"/>
  <c r="M52" i="8"/>
  <c r="J67" i="8" l="1"/>
  <c r="I55" i="8"/>
  <c r="K15" i="8"/>
  <c r="M45" i="8"/>
  <c r="J68" i="8" l="1"/>
  <c r="I56" i="8"/>
  <c r="C21" i="4"/>
  <c r="J69" i="8" l="1"/>
  <c r="N68" i="8" s="1"/>
  <c r="I57" i="8"/>
  <c r="C24" i="2"/>
  <c r="N67" i="8" l="1"/>
  <c r="N63" i="8"/>
  <c r="N66" i="8"/>
  <c r="N64" i="8"/>
  <c r="N65" i="8"/>
  <c r="I58" i="8"/>
  <c r="C37" i="2"/>
  <c r="I59" i="8" l="1"/>
  <c r="D17" i="6"/>
  <c r="I60" i="8" l="1"/>
  <c r="I61" i="8" l="1"/>
  <c r="L31" i="8"/>
  <c r="I62" i="8" l="1"/>
  <c r="I63" i="8" s="1"/>
  <c r="C19" i="2"/>
  <c r="C21" i="2" s="1"/>
  <c r="N62" i="8" l="1"/>
  <c r="N61" i="8"/>
  <c r="M46" i="8"/>
  <c r="M47" i="8"/>
  <c r="M48" i="8"/>
  <c r="M49" i="8"/>
  <c r="M50" i="8"/>
  <c r="M51" i="8"/>
  <c r="N51" i="8" l="1"/>
  <c r="N52" i="8"/>
  <c r="N54" i="8"/>
  <c r="N53" i="8"/>
  <c r="N55" i="8"/>
  <c r="N56" i="8"/>
  <c r="N60" i="8"/>
  <c r="N59" i="8"/>
  <c r="N58" i="8"/>
  <c r="N57" i="8"/>
  <c r="N44" i="8"/>
  <c r="J31" i="8"/>
  <c r="J44" i="8" l="1"/>
  <c r="J34" i="8"/>
  <c r="M34" i="8" s="1"/>
  <c r="J35" i="8"/>
  <c r="M35" i="8" s="1"/>
  <c r="J39" i="8"/>
  <c r="M39" i="8" s="1"/>
  <c r="J43" i="8"/>
  <c r="J36" i="8"/>
  <c r="M36" i="8" s="1"/>
  <c r="J33" i="8"/>
  <c r="M33" i="8" s="1"/>
  <c r="J37" i="8"/>
  <c r="M37" i="8" s="1"/>
  <c r="J41" i="8"/>
  <c r="M41" i="8" s="1"/>
  <c r="J38" i="8"/>
  <c r="M38" i="8" s="1"/>
  <c r="J42" i="8"/>
  <c r="M42" i="8" s="1"/>
  <c r="J40" i="8"/>
  <c r="M40" i="8" s="1"/>
  <c r="N32" i="8" l="1"/>
  <c r="M43" i="8"/>
  <c r="M44" i="8"/>
  <c r="N38" i="8" l="1"/>
  <c r="C41" i="2" l="1"/>
  <c r="G21" i="11" l="1"/>
  <c r="K31" i="8" l="1"/>
  <c r="W26" i="8"/>
  <c r="K26" i="8" s="1"/>
  <c r="W25" i="8"/>
  <c r="K25" i="8" s="1"/>
  <c r="W24" i="8"/>
  <c r="K24" i="8" s="1"/>
  <c r="W23" i="8"/>
  <c r="K23" i="8" s="1"/>
  <c r="X27" i="8" l="1"/>
  <c r="K27" i="8" l="1"/>
  <c r="I40" i="8"/>
  <c r="I44" i="8"/>
  <c r="N43" i="8" s="1"/>
  <c r="I42" i="8"/>
  <c r="N41" i="8" s="1"/>
  <c r="I41" i="8"/>
  <c r="N40" i="8" s="1"/>
  <c r="I43" i="8"/>
  <c r="N42" i="8" s="1"/>
  <c r="I30" i="8"/>
  <c r="I31" i="8"/>
  <c r="N37" i="8" l="1"/>
  <c r="N36" i="8"/>
  <c r="N33" i="8"/>
  <c r="C30" i="2" l="1"/>
  <c r="C26" i="2" l="1"/>
  <c r="C32" i="2" l="1"/>
  <c r="C44" i="2" s="1"/>
  <c r="C45" i="2" s="1"/>
  <c r="C47" i="2" s="1"/>
</calcChain>
</file>

<file path=xl/sharedStrings.xml><?xml version="1.0" encoding="utf-8"?>
<sst xmlns="http://schemas.openxmlformats.org/spreadsheetml/2006/main" count="357" uniqueCount="180">
  <si>
    <t xml:space="preserve">AUTORIDAD NACIONAL DE ASUNTOS MARITIMOS </t>
  </si>
  <si>
    <t xml:space="preserve">Balance General </t>
  </si>
  <si>
    <t>ACTIVOS</t>
  </si>
  <si>
    <t>ACTIVOS CORRIENTES</t>
  </si>
  <si>
    <t>TOTAL ACTIVOS CORRIENTES</t>
  </si>
  <si>
    <t>ACTIVOS NO CORRIENTES</t>
  </si>
  <si>
    <t>TOTAL ACTIVOS NO CORRIENTES</t>
  </si>
  <si>
    <t xml:space="preserve">TOTAL ACTIVOS </t>
  </si>
  <si>
    <t xml:space="preserve">PASIVOS </t>
  </si>
  <si>
    <t>PASIVOS CORRIENTES</t>
  </si>
  <si>
    <t xml:space="preserve">PATRIMONIO </t>
  </si>
  <si>
    <t>TOTAL PATRIMONIO</t>
  </si>
  <si>
    <t xml:space="preserve">TOTAL PASIVOS Y PATRIMONIO </t>
  </si>
  <si>
    <t>HASTA</t>
  </si>
  <si>
    <t>FECHA</t>
  </si>
  <si>
    <t>DESDE</t>
  </si>
  <si>
    <t>MONTO RD$</t>
  </si>
  <si>
    <t xml:space="preserve">ENERO </t>
  </si>
  <si>
    <t xml:space="preserve">FEBRERO </t>
  </si>
  <si>
    <t xml:space="preserve">MARZO </t>
  </si>
  <si>
    <t xml:space="preserve">ABRIL </t>
  </si>
  <si>
    <t xml:space="preserve">JUNIO </t>
  </si>
  <si>
    <t>JULIO</t>
  </si>
  <si>
    <t xml:space="preserve">AGOSTO </t>
  </si>
  <si>
    <t>SEPTIEMBRE</t>
  </si>
  <si>
    <t>OCTUBRE</t>
  </si>
  <si>
    <t>NOVIEMBRE</t>
  </si>
  <si>
    <t>DICIEMBRE</t>
  </si>
  <si>
    <t xml:space="preserve">MAYO </t>
  </si>
  <si>
    <t>BALANCE /MES</t>
  </si>
  <si>
    <t>MES</t>
  </si>
  <si>
    <t>AÑO</t>
  </si>
  <si>
    <t>POLIZA VEHICULO DE MOTOR</t>
  </si>
  <si>
    <t xml:space="preserve">RESULTADOS OPERACIONALES NETO </t>
  </si>
  <si>
    <t>DISPONIBILIDAD EN CAJA Y BANCO (Nota 1)</t>
  </si>
  <si>
    <t xml:space="preserve">GASTOS PAGADOS POR ANTICIPADOS </t>
  </si>
  <si>
    <t>DÓLAR</t>
  </si>
  <si>
    <t>RD$</t>
  </si>
  <si>
    <t>TASA u$</t>
  </si>
  <si>
    <t>ALQUILER LOCAL 401 (3 MESES DEPOSITO)</t>
  </si>
  <si>
    <t>ALQUILER LOCAL 301 (3 MESES DEPOSITO)</t>
  </si>
  <si>
    <t>ALQUILER LOCAL 305 (2 MESES DEPOSITO)</t>
  </si>
  <si>
    <t>ALQUILER LOCAL 405 (2 MESES DEPOSITO)</t>
  </si>
  <si>
    <t>ACTIVOS INTANGIBLES ( Nota 4)</t>
  </si>
  <si>
    <t>APROBADO POR:</t>
  </si>
  <si>
    <t xml:space="preserve">                           __________________________________________</t>
  </si>
  <si>
    <t>INVENTARIO EN MATERIAL GASTABLE (Nota 2)</t>
  </si>
  <si>
    <t>GASTOS PAGADOS ANTICIPADOS (Nota 3)</t>
  </si>
  <si>
    <t>MOBILIARIOS Y EQUIPOS  NETO (Nota 4)</t>
  </si>
  <si>
    <t>CUENTAS POR PAGAR A CORTO PLAZO ( Nota 5)</t>
  </si>
  <si>
    <t>NOTA 3</t>
  </si>
  <si>
    <t>-</t>
  </si>
  <si>
    <t>NOTA 1</t>
  </si>
  <si>
    <t>DISPONIBILIDAD EN CAJA Y BANCO</t>
  </si>
  <si>
    <t>EFECTIVO EN CAJA CHICA</t>
  </si>
  <si>
    <t>EN RD$</t>
  </si>
  <si>
    <t>NOTA 4</t>
  </si>
  <si>
    <t>INVENTARIO ACTIVOS  NO CORRIENTE</t>
  </si>
  <si>
    <t>PASIVOS</t>
  </si>
  <si>
    <t>MAS:</t>
  </si>
  <si>
    <t xml:space="preserve">MOBILIARIOS Y EQUIPOS  NETO (Nota 4) VALOR EN LIBROS . </t>
  </si>
  <si>
    <t>ENC. DIV. ADMINISTRATIVA Y FINANCIERA</t>
  </si>
  <si>
    <t xml:space="preserve">OTROS ACTIVOS </t>
  </si>
  <si>
    <t xml:space="preserve">TOTAL OTROS ACTIVOS </t>
  </si>
  <si>
    <t>PRESIDENCIA DE LA REPUBLICA</t>
  </si>
  <si>
    <t xml:space="preserve">MINISTERIO ADMINISTRATIVO DE LA PRESIDENCIA </t>
  </si>
  <si>
    <t>NCF</t>
  </si>
  <si>
    <t xml:space="preserve">NO. </t>
  </si>
  <si>
    <t xml:space="preserve">BENEFICIARIO </t>
  </si>
  <si>
    <t>RNC</t>
  </si>
  <si>
    <t>TOTAL PASIVOS  RD$</t>
  </si>
  <si>
    <t>NOTA 2</t>
  </si>
  <si>
    <t>ANA LUCIA MATOS JIMENEZ</t>
  </si>
  <si>
    <t>PASIVOS NO CORRIENTES</t>
  </si>
  <si>
    <t>TOTAL PASIVOS  CORRIENTES</t>
  </si>
  <si>
    <t>TOTAL PASIVOS NO CORRIENTES</t>
  </si>
  <si>
    <t>CUENTAS POR PAGAR A LARGO  PLAZO ( Nota 6)</t>
  </si>
  <si>
    <t xml:space="preserve">Preparado Por : </t>
  </si>
  <si>
    <t xml:space="preserve">Departamento Administrativo y Financiero </t>
  </si>
  <si>
    <t>POLIZA LANCHA BATIMETRICA</t>
  </si>
  <si>
    <t>MAS :</t>
  </si>
  <si>
    <t>MENOS :</t>
  </si>
  <si>
    <t>Depto. Adm y Financiero</t>
  </si>
  <si>
    <t xml:space="preserve">PREPARADO POR: </t>
  </si>
  <si>
    <t xml:space="preserve">Dep. Administrativo y Financiero </t>
  </si>
  <si>
    <t xml:space="preserve">CUENTAS POR PAGAR A CORTO PLAZO </t>
  </si>
  <si>
    <t>CUENTAS POR PAGAR A LARGO PLAZO</t>
  </si>
  <si>
    <t>NOTA 6</t>
  </si>
  <si>
    <t>NOTA 5</t>
  </si>
  <si>
    <t>INVENTARIO MATERIAL GASTABLE / SUMINISTROS</t>
  </si>
  <si>
    <t>____________________________</t>
  </si>
  <si>
    <t>28/02/2020</t>
  </si>
  <si>
    <t>28/02/2021</t>
  </si>
  <si>
    <t>30/08/2021</t>
  </si>
  <si>
    <t>BRENY M. CASTILLO BALCACER</t>
  </si>
  <si>
    <t>POLIZA NUEVA</t>
  </si>
  <si>
    <t xml:space="preserve"> </t>
  </si>
  <si>
    <t>VEHICULOS</t>
  </si>
  <si>
    <t>POLIZA LANCHA</t>
  </si>
  <si>
    <t>28/02/2023</t>
  </si>
  <si>
    <t>POLIZA VEHICULOS 2022</t>
  </si>
  <si>
    <t>2022-2023</t>
  </si>
  <si>
    <t>PROVEEDOR</t>
  </si>
  <si>
    <t>CONCEPTO</t>
  </si>
  <si>
    <t>FECHA FIN FACTURA</t>
  </si>
  <si>
    <t>MONTO PAGADO A LA FECHA</t>
  </si>
  <si>
    <t>MONTO PENDIENTE</t>
  </si>
  <si>
    <t>ESTADO</t>
  </si>
  <si>
    <t>Leyenda:</t>
  </si>
  <si>
    <t>Estatus puede ser Completo, pendiente y atrasado.</t>
  </si>
  <si>
    <t>MONTO FACTURADO</t>
  </si>
  <si>
    <t>Valores en RD$</t>
  </si>
  <si>
    <t>pendiente</t>
  </si>
  <si>
    <t>28/02/2024</t>
  </si>
  <si>
    <t>POLIZA VEHICULOS</t>
  </si>
  <si>
    <t>VIGENCIA POLIZAS</t>
  </si>
  <si>
    <t>101-82124-8</t>
  </si>
  <si>
    <t>POLIZA LANCHAS</t>
  </si>
  <si>
    <t>EDESUR</t>
  </si>
  <si>
    <t>CLARO</t>
  </si>
  <si>
    <t>N/A</t>
  </si>
  <si>
    <t>Al 30 SEPTIEMBRE 2023</t>
  </si>
  <si>
    <t>AL 31 OCTUBRE, 2023</t>
  </si>
  <si>
    <t>Al 31 OCTUBRE 2023</t>
  </si>
  <si>
    <t>DISPONIBILIDAD EN BANCO BALANCE CONCILIACION BANCARIA  AL 31 OCTUBRE 2023</t>
  </si>
  <si>
    <t>TOTAL DISP.  EFECTIVO EN CAJA Y BANCO AL 31/10/2023</t>
  </si>
  <si>
    <t>al 31 OCTUBRE 2023</t>
  </si>
  <si>
    <t>BALANCE FINAL MATERIAL GASTABLE AL 30/09/2023</t>
  </si>
  <si>
    <t>ENTRADAS MES DE OCTUBRE 2023</t>
  </si>
  <si>
    <t>TOTAL DISPONIBILIDAD AL MES DE OCTUBRE 2023</t>
  </si>
  <si>
    <t>SALIDAS MES OCTUBRE 2023</t>
  </si>
  <si>
    <t>TOTAL DISPONIBILIDAD MATERIAL GASTABLE / SUMINISTROS AL 31 OCTUBRE 2023</t>
  </si>
  <si>
    <t>31/10/2023</t>
  </si>
  <si>
    <t>30/11/2023</t>
  </si>
  <si>
    <t>B1500410139</t>
  </si>
  <si>
    <t>ENERGIA CORRESP. A OCT.</t>
  </si>
  <si>
    <t>28/10/2023</t>
  </si>
  <si>
    <t>28/11/2023</t>
  </si>
  <si>
    <t>B1500000158</t>
  </si>
  <si>
    <t>ASESORIA TECNICA EN PROYECTOS</t>
  </si>
  <si>
    <t>130-07451-8</t>
  </si>
  <si>
    <t>25/10/2023</t>
  </si>
  <si>
    <t>25/11/2023</t>
  </si>
  <si>
    <t>PAGO INCENTIVO SISMAP EX-COLABORADORES</t>
  </si>
  <si>
    <t>CODIGO</t>
  </si>
  <si>
    <t>DESCRIPCION</t>
  </si>
  <si>
    <t>CUENTA AUX</t>
  </si>
  <si>
    <t>CANTIDAD</t>
  </si>
  <si>
    <t>UNIDAD MEDIDA</t>
  </si>
  <si>
    <t>SOLICTADO POR</t>
  </si>
  <si>
    <t>PRECIO</t>
  </si>
  <si>
    <t>CANTIDAD*PRECIO</t>
  </si>
  <si>
    <t>ITBIS</t>
  </si>
  <si>
    <t>TOTAL</t>
  </si>
  <si>
    <t>2.3.9.2.01</t>
  </si>
  <si>
    <t xml:space="preserve">UNIDAD </t>
  </si>
  <si>
    <t>PILAR</t>
  </si>
  <si>
    <t>2.3.3.2.01</t>
  </si>
  <si>
    <t>PAQUETE</t>
  </si>
  <si>
    <t>COCINA</t>
  </si>
  <si>
    <t>2.3.1.1.01</t>
  </si>
  <si>
    <t>CAJA</t>
  </si>
  <si>
    <t>MARRERO</t>
  </si>
  <si>
    <t>UNIDAD</t>
  </si>
  <si>
    <t>NOVY</t>
  </si>
  <si>
    <t>2.3.5.5.01</t>
  </si>
  <si>
    <t>2.3.31.01</t>
  </si>
  <si>
    <t>RESMA</t>
  </si>
  <si>
    <t>CENTRO DE COPIADO</t>
  </si>
  <si>
    <t>13/10/2023</t>
  </si>
  <si>
    <t>16/10/2023</t>
  </si>
  <si>
    <t>20/10/2023</t>
  </si>
  <si>
    <t>23/10/2023</t>
  </si>
  <si>
    <t>FALDO</t>
  </si>
  <si>
    <t>26/10/2023</t>
  </si>
  <si>
    <t>2.3.9.1.01</t>
  </si>
  <si>
    <t>GALON</t>
  </si>
  <si>
    <t>2.3.9.6.01</t>
  </si>
  <si>
    <t>BRENY</t>
  </si>
  <si>
    <t>SALIDA OCTUBRE 2023 MATERIAL GASTABE DE OFICINA Y LIMPIEZA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</si>
</sst>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4" tint="0.3999755851924192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43" fontId="0" fillId="0" borderId="0" xfId="0" applyNumberFormat="1"/>
    <xf numFmtId="43" fontId="4" fillId="0" borderId="0" xfId="1" applyFont="1" applyAlignment="1">
      <alignment vertical="center" wrapText="1"/>
    </xf>
    <xf numFmtId="43" fontId="0" fillId="0" borderId="1" xfId="0" applyNumberFormat="1" applyBorder="1"/>
    <xf numFmtId="43" fontId="0" fillId="0" borderId="0" xfId="1" applyFont="1" applyBorder="1" applyAlignment="1">
      <alignment vertical="center" wrapText="1"/>
    </xf>
    <xf numFmtId="14" fontId="0" fillId="0" borderId="0" xfId="0" applyNumberFormat="1" applyAlignment="1">
      <alignment horizontal="center"/>
    </xf>
    <xf numFmtId="43" fontId="0" fillId="2" borderId="4" xfId="0" applyNumberFormat="1" applyFill="1" applyBorder="1"/>
    <xf numFmtId="0" fontId="0" fillId="3" borderId="0" xfId="0" applyFill="1"/>
    <xf numFmtId="43" fontId="0" fillId="3" borderId="0" xfId="0" applyNumberForma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4" xfId="0" applyFill="1" applyBorder="1" applyAlignment="1">
      <alignment horizontal="center" wrapText="1"/>
    </xf>
    <xf numFmtId="43" fontId="0" fillId="0" borderId="0" xfId="1" applyFont="1" applyBorder="1"/>
    <xf numFmtId="43" fontId="0" fillId="0" borderId="1" xfId="1" applyFont="1" applyBorder="1"/>
    <xf numFmtId="43" fontId="0" fillId="0" borderId="0" xfId="1" applyFont="1" applyFill="1" applyBorder="1"/>
    <xf numFmtId="0" fontId="0" fillId="0" borderId="0" xfId="0" applyAlignment="1">
      <alignment horizontal="center" wrapText="1"/>
    </xf>
    <xf numFmtId="43" fontId="0" fillId="0" borderId="1" xfId="1" applyFont="1" applyBorder="1" applyAlignment="1">
      <alignment vertical="center" wrapText="1"/>
    </xf>
    <xf numFmtId="0" fontId="2" fillId="0" borderId="0" xfId="0" applyFont="1"/>
    <xf numFmtId="0" fontId="6" fillId="0" borderId="0" xfId="0" applyFont="1"/>
    <xf numFmtId="43" fontId="6" fillId="0" borderId="0" xfId="1" applyFont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3" fontId="5" fillId="0" borderId="0" xfId="1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 wrapText="1" indent="2"/>
    </xf>
    <xf numFmtId="164" fontId="0" fillId="0" borderId="0" xfId="0" applyNumberFormat="1"/>
    <xf numFmtId="43" fontId="6" fillId="0" borderId="0" xfId="1" applyFont="1" applyAlignment="1">
      <alignment horizontal="center"/>
    </xf>
    <xf numFmtId="0" fontId="0" fillId="0" borderId="6" xfId="0" applyBorder="1"/>
    <xf numFmtId="43" fontId="6" fillId="0" borderId="4" xfId="1" applyFont="1" applyBorder="1" applyAlignment="1">
      <alignment horizontal="center"/>
    </xf>
    <xf numFmtId="0" fontId="6" fillId="0" borderId="4" xfId="0" applyFont="1" applyBorder="1"/>
    <xf numFmtId="0" fontId="0" fillId="0" borderId="4" xfId="0" applyBorder="1"/>
    <xf numFmtId="14" fontId="0" fillId="0" borderId="0" xfId="0" applyNumberFormat="1"/>
    <xf numFmtId="43" fontId="2" fillId="0" borderId="7" xfId="0" applyNumberFormat="1" applyFont="1" applyBorder="1"/>
    <xf numFmtId="0" fontId="2" fillId="0" borderId="0" xfId="0" applyFont="1" applyAlignment="1">
      <alignment horizontal="right"/>
    </xf>
    <xf numFmtId="43" fontId="6" fillId="0" borderId="0" xfId="1" applyFont="1" applyBorder="1" applyAlignment="1">
      <alignment horizontal="center"/>
    </xf>
    <xf numFmtId="43" fontId="3" fillId="5" borderId="0" xfId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0" fillId="0" borderId="0" xfId="1" applyFont="1" applyAlignment="1">
      <alignment horizontal="center"/>
    </xf>
    <xf numFmtId="43" fontId="5" fillId="0" borderId="0" xfId="1" applyFont="1" applyBorder="1" applyAlignment="1">
      <alignment vertical="center" wrapText="1"/>
    </xf>
    <xf numFmtId="43" fontId="3" fillId="5" borderId="0" xfId="1" applyFont="1" applyFill="1" applyBorder="1" applyAlignment="1">
      <alignment vertical="center" wrapText="1"/>
    </xf>
    <xf numFmtId="43" fontId="5" fillId="0" borderId="0" xfId="1" applyFont="1" applyBorder="1" applyAlignment="1">
      <alignment vertical="top" wrapText="1"/>
    </xf>
    <xf numFmtId="0" fontId="0" fillId="0" borderId="0" xfId="0" applyAlignment="1">
      <alignment horizontal="center" vertical="center"/>
    </xf>
    <xf numFmtId="43" fontId="5" fillId="0" borderId="0" xfId="1" applyFont="1"/>
    <xf numFmtId="0" fontId="6" fillId="0" borderId="0" xfId="0" applyFont="1" applyAlignment="1">
      <alignment vertical="top" wrapText="1"/>
    </xf>
    <xf numFmtId="43" fontId="0" fillId="0" borderId="0" xfId="1" applyFont="1" applyFill="1"/>
    <xf numFmtId="43" fontId="0" fillId="2" borderId="0" xfId="0" applyNumberFormat="1" applyFill="1"/>
    <xf numFmtId="43" fontId="13" fillId="0" borderId="0" xfId="1" applyFont="1" applyFill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3" fontId="0" fillId="0" borderId="0" xfId="1" applyFont="1" applyFill="1" applyAlignment="1"/>
    <xf numFmtId="43" fontId="7" fillId="0" borderId="0" xfId="1" applyFont="1" applyFill="1"/>
    <xf numFmtId="0" fontId="9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43" fontId="15" fillId="0" borderId="0" xfId="1" applyFont="1" applyFill="1" applyAlignment="1">
      <alignment vertical="center" wrapText="1"/>
    </xf>
    <xf numFmtId="43" fontId="15" fillId="0" borderId="1" xfId="1" applyFont="1" applyFill="1" applyBorder="1" applyAlignment="1">
      <alignment vertical="center" wrapText="1"/>
    </xf>
    <xf numFmtId="43" fontId="15" fillId="0" borderId="1" xfId="1" applyFont="1" applyBorder="1" applyAlignment="1">
      <alignment vertical="center" wrapText="1"/>
    </xf>
    <xf numFmtId="0" fontId="1" fillId="5" borderId="0" xfId="0" applyFont="1" applyFill="1"/>
    <xf numFmtId="43" fontId="1" fillId="5" borderId="0" xfId="0" applyNumberFormat="1" applyFont="1" applyFill="1"/>
    <xf numFmtId="0" fontId="1" fillId="0" borderId="0" xfId="0" applyFont="1" applyAlignment="1">
      <alignment horizontal="center"/>
    </xf>
    <xf numFmtId="43" fontId="0" fillId="7" borderId="0" xfId="1" applyFont="1" applyFill="1" applyBorder="1"/>
    <xf numFmtId="14" fontId="0" fillId="0" borderId="0" xfId="0" applyNumberFormat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3" fontId="0" fillId="0" borderId="14" xfId="0" applyNumberFormat="1" applyBorder="1"/>
    <xf numFmtId="0" fontId="0" fillId="0" borderId="15" xfId="0" applyBorder="1"/>
    <xf numFmtId="43" fontId="9" fillId="0" borderId="0" xfId="1" applyFont="1"/>
    <xf numFmtId="43" fontId="1" fillId="0" borderId="0" xfId="1" applyFont="1" applyFill="1" applyAlignment="1"/>
    <xf numFmtId="43" fontId="17" fillId="0" borderId="0" xfId="1" applyFont="1" applyFill="1"/>
    <xf numFmtId="43" fontId="16" fillId="0" borderId="0" xfId="1" applyFont="1" applyFill="1"/>
    <xf numFmtId="0" fontId="0" fillId="7" borderId="0" xfId="0" applyFill="1"/>
    <xf numFmtId="43" fontId="0" fillId="7" borderId="0" xfId="1" applyFont="1" applyFill="1"/>
    <xf numFmtId="43" fontId="0" fillId="6" borderId="0" xfId="1" applyFont="1" applyFill="1"/>
    <xf numFmtId="43" fontId="0" fillId="6" borderId="0" xfId="1" applyFont="1" applyFill="1" applyBorder="1"/>
    <xf numFmtId="43" fontId="6" fillId="8" borderId="0" xfId="1" applyFont="1" applyFill="1" applyAlignment="1">
      <alignment horizontal="center"/>
    </xf>
    <xf numFmtId="43" fontId="5" fillId="0" borderId="0" xfId="1" applyFont="1" applyFill="1"/>
    <xf numFmtId="43" fontId="9" fillId="0" borderId="0" xfId="1" applyFont="1" applyFill="1"/>
    <xf numFmtId="43" fontId="8" fillId="0" borderId="0" xfId="1" applyFont="1" applyBorder="1" applyAlignment="1"/>
    <xf numFmtId="43" fontId="8" fillId="0" borderId="0" xfId="1" applyFont="1" applyAlignment="1"/>
    <xf numFmtId="43" fontId="0" fillId="0" borderId="0" xfId="1" applyFont="1" applyAlignment="1">
      <alignment horizontal="left"/>
    </xf>
    <xf numFmtId="43" fontId="19" fillId="5" borderId="5" xfId="1" applyFont="1" applyFill="1" applyBorder="1" applyAlignment="1">
      <alignment vertical="center" wrapText="1"/>
    </xf>
    <xf numFmtId="0" fontId="0" fillId="8" borderId="0" xfId="0" applyFill="1"/>
    <xf numFmtId="0" fontId="1" fillId="8" borderId="0" xfId="0" applyFont="1" applyFill="1"/>
    <xf numFmtId="0" fontId="6" fillId="8" borderId="0" xfId="0" applyFont="1" applyFill="1"/>
    <xf numFmtId="0" fontId="0" fillId="8" borderId="0" xfId="0" applyFill="1" applyAlignment="1">
      <alignment horizontal="center"/>
    </xf>
    <xf numFmtId="0" fontId="9" fillId="8" borderId="0" xfId="0" applyFont="1" applyFill="1"/>
    <xf numFmtId="0" fontId="1" fillId="4" borderId="0" xfId="0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0" fillId="8" borderId="0" xfId="1" applyFont="1" applyFill="1"/>
    <xf numFmtId="0" fontId="15" fillId="8" borderId="0" xfId="0" applyFont="1" applyFill="1"/>
    <xf numFmtId="0" fontId="15" fillId="0" borderId="0" xfId="0" applyFont="1"/>
    <xf numFmtId="0" fontId="1" fillId="8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43" fontId="2" fillId="8" borderId="4" xfId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/>
    </xf>
    <xf numFmtId="43" fontId="2" fillId="9" borderId="7" xfId="0" applyNumberFormat="1" applyFont="1" applyFill="1" applyBorder="1" applyAlignment="1">
      <alignment horizontal="center"/>
    </xf>
    <xf numFmtId="0" fontId="15" fillId="8" borderId="9" xfId="0" applyFont="1" applyFill="1" applyBorder="1"/>
    <xf numFmtId="0" fontId="15" fillId="8" borderId="10" xfId="0" applyFont="1" applyFill="1" applyBorder="1"/>
    <xf numFmtId="0" fontId="15" fillId="8" borderId="13" xfId="0" applyFont="1" applyFill="1" applyBorder="1"/>
    <xf numFmtId="0" fontId="15" fillId="8" borderId="14" xfId="0" applyFont="1" applyFill="1" applyBorder="1"/>
    <xf numFmtId="0" fontId="15" fillId="8" borderId="15" xfId="0" applyFont="1" applyFill="1" applyBorder="1"/>
    <xf numFmtId="0" fontId="20" fillId="10" borderId="2" xfId="0" applyFont="1" applyFill="1" applyBorder="1"/>
    <xf numFmtId="0" fontId="15" fillId="10" borderId="3" xfId="0" applyFont="1" applyFill="1" applyBorder="1"/>
    <xf numFmtId="0" fontId="6" fillId="8" borderId="0" xfId="0" applyFont="1" applyFill="1" applyAlignment="1">
      <alignment horizontal="center"/>
    </xf>
    <xf numFmtId="14" fontId="18" fillId="8" borderId="0" xfId="0" applyNumberFormat="1" applyFont="1" applyFill="1" applyAlignment="1">
      <alignment horizontal="center"/>
    </xf>
    <xf numFmtId="0" fontId="18" fillId="8" borderId="0" xfId="0" applyFont="1" applyFill="1" applyAlignment="1">
      <alignment horizontal="left"/>
    </xf>
    <xf numFmtId="0" fontId="18" fillId="8" borderId="0" xfId="0" applyFont="1" applyFill="1"/>
    <xf numFmtId="0" fontId="0" fillId="0" borderId="4" xfId="0" applyBorder="1" applyAlignment="1">
      <alignment horizontal="center"/>
    </xf>
    <xf numFmtId="43" fontId="1" fillId="0" borderId="16" xfId="1" applyFont="1" applyBorder="1"/>
    <xf numFmtId="0" fontId="11" fillId="0" borderId="0" xfId="0" applyFont="1"/>
    <xf numFmtId="43" fontId="0" fillId="8" borderId="0" xfId="0" applyNumberFormat="1" applyFill="1"/>
    <xf numFmtId="43" fontId="3" fillId="5" borderId="0" xfId="1" applyFont="1" applyFill="1" applyBorder="1" applyAlignment="1">
      <alignment vertical="center"/>
    </xf>
    <xf numFmtId="43" fontId="6" fillId="8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21" fillId="8" borderId="0" xfId="0" applyFont="1" applyFill="1" applyAlignment="1">
      <alignment horizontal="center"/>
    </xf>
    <xf numFmtId="0" fontId="21" fillId="8" borderId="0" xfId="0" applyFont="1" applyFill="1" applyAlignment="1">
      <alignment horizontal="center" wrapText="1"/>
    </xf>
    <xf numFmtId="44" fontId="0" fillId="0" borderId="0" xfId="2" applyFont="1"/>
    <xf numFmtId="44" fontId="0" fillId="0" borderId="0" xfId="0" applyNumberFormat="1"/>
    <xf numFmtId="0" fontId="6" fillId="8" borderId="0" xfId="0" applyFont="1" applyFill="1" applyAlignment="1">
      <alignment vertical="center"/>
    </xf>
    <xf numFmtId="14" fontId="0" fillId="0" borderId="0" xfId="0" applyNumberFormat="1" applyAlignment="1">
      <alignment horizontal="left"/>
    </xf>
    <xf numFmtId="43" fontId="15" fillId="8" borderId="0" xfId="1" applyFont="1" applyFill="1"/>
    <xf numFmtId="43" fontId="15" fillId="8" borderId="0" xfId="0" applyNumberFormat="1" applyFont="1" applyFill="1"/>
    <xf numFmtId="0" fontId="0" fillId="0" borderId="0" xfId="0" applyAlignment="1">
      <alignment horizontal="right"/>
    </xf>
    <xf numFmtId="14" fontId="9" fillId="11" borderId="0" xfId="0" applyNumberFormat="1" applyFont="1" applyFill="1" applyAlignment="1">
      <alignment horizontal="left"/>
    </xf>
    <xf numFmtId="0" fontId="9" fillId="11" borderId="0" xfId="0" applyFont="1" applyFill="1" applyAlignment="1">
      <alignment horizontal="center"/>
    </xf>
    <xf numFmtId="0" fontId="22" fillId="11" borderId="0" xfId="0" applyFont="1" applyFill="1" applyAlignment="1">
      <alignment horizontal="center"/>
    </xf>
    <xf numFmtId="44" fontId="22" fillId="11" borderId="0" xfId="2" applyFont="1" applyFill="1" applyAlignment="1">
      <alignment horizontal="center"/>
    </xf>
    <xf numFmtId="44" fontId="9" fillId="11" borderId="0" xfId="2" applyFont="1" applyFill="1" applyAlignment="1">
      <alignment horizontal="center"/>
    </xf>
    <xf numFmtId="0" fontId="9" fillId="11" borderId="0" xfId="0" applyFont="1" applyFill="1"/>
    <xf numFmtId="14" fontId="0" fillId="0" borderId="4" xfId="0" applyNumberFormat="1" applyBorder="1" applyAlignment="1">
      <alignment horizontal="left"/>
    </xf>
    <xf numFmtId="1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44" fontId="0" fillId="0" borderId="4" xfId="2" applyFont="1" applyFill="1" applyBorder="1" applyAlignment="1">
      <alignment horizontal="center"/>
    </xf>
    <xf numFmtId="44" fontId="0" fillId="0" borderId="4" xfId="0" applyNumberFormat="1" applyBorder="1"/>
    <xf numFmtId="44" fontId="0" fillId="0" borderId="4" xfId="2" applyFont="1" applyBorder="1"/>
    <xf numFmtId="16" fontId="0" fillId="0" borderId="4" xfId="0" applyNumberFormat="1" applyBorder="1"/>
    <xf numFmtId="0" fontId="0" fillId="0" borderId="17" xfId="0" applyBorder="1" applyAlignment="1">
      <alignment horizontal="center"/>
    </xf>
    <xf numFmtId="14" fontId="0" fillId="0" borderId="6" xfId="0" applyNumberFormat="1" applyBorder="1" applyAlignment="1">
      <alignment horizontal="left"/>
    </xf>
    <xf numFmtId="1" fontId="0" fillId="0" borderId="11" xfId="0" applyNumberFormat="1" applyBorder="1" applyAlignment="1">
      <alignment horizontal="center"/>
    </xf>
    <xf numFmtId="44" fontId="0" fillId="0" borderId="0" xfId="2" applyFont="1" applyFill="1" applyBorder="1" applyAlignment="1">
      <alignment horizontal="center"/>
    </xf>
    <xf numFmtId="1" fontId="0" fillId="0" borderId="16" xfId="0" applyNumberFormat="1" applyBorder="1" applyAlignment="1">
      <alignment horizontal="center" vertical="center"/>
    </xf>
    <xf numFmtId="0" fontId="0" fillId="0" borderId="18" xfId="0" applyBorder="1" applyAlignment="1">
      <alignment horizontal="right"/>
    </xf>
    <xf numFmtId="44" fontId="1" fillId="0" borderId="7" xfId="2" applyFont="1" applyBorder="1"/>
    <xf numFmtId="43" fontId="13" fillId="0" borderId="0" xfId="1" applyFont="1" applyFill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2" fillId="11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2286001</xdr:colOff>
      <xdr:row>2</xdr:row>
      <xdr:rowOff>123826</xdr:rowOff>
    </xdr:from>
    <xdr:to>
      <xdr:col>1</xdr:col>
      <xdr:colOff>3161939</xdr:colOff>
      <xdr:row>7</xdr:row>
      <xdr:rowOff>19051</xdr:rowOff>
    </xdr:to>
    <xdr:pic>
      <xdr:nvPicPr>
        <xdr:cNvPr id="7" name="Imagen 2" descr="C:\Users\Javier\Desktop\Logo ANAMAR\Logo ANAMAR1.jpg">
          <a:extLst>
            <a:ext uri="{FF2B5EF4-FFF2-40B4-BE49-F238E27FC236}">
              <a16:creationId xmlns:a16="http://schemas.microsoft.com/office/drawing/2014/main" id="{C19AF87C-FC20-425B-ADC7-15211BBC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1" y="504826"/>
          <a:ext cx="875938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2495550</xdr:colOff>
      <xdr:row>1</xdr:row>
      <xdr:rowOff>85725</xdr:rowOff>
    </xdr:from>
    <xdr:to>
      <xdr:col>1</xdr:col>
      <xdr:colOff>3619500</xdr:colOff>
      <xdr:row>6</xdr:row>
      <xdr:rowOff>152400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E1BC6BA-75C6-4E22-8BB8-EB6EFB657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86075" y="276225"/>
          <a:ext cx="1123950" cy="1019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2636043</xdr:colOff>
      <xdr:row>0</xdr:row>
      <xdr:rowOff>155560</xdr:rowOff>
    </xdr:from>
    <xdr:to>
      <xdr:col>2</xdr:col>
      <xdr:colOff>619124</xdr:colOff>
      <xdr:row>5</xdr:row>
      <xdr:rowOff>127159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B5C8C36-77A4-4F5A-A199-2A2EB4E426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38449" y="155560"/>
          <a:ext cx="1185863" cy="9240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0</xdr:row>
      <xdr:rowOff>66675</xdr:rowOff>
    </xdr:from>
    <xdr:to>
      <xdr:col>9</xdr:col>
      <xdr:colOff>58561</xdr:colOff>
      <xdr:row>3</xdr:row>
      <xdr:rowOff>9690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DB0569D-F8C4-4901-9FD3-CBB466976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1952625" y="66675"/>
          <a:ext cx="671971" cy="508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2686051</xdr:colOff>
      <xdr:row>0</xdr:row>
      <xdr:rowOff>0</xdr:rowOff>
    </xdr:from>
    <xdr:to>
      <xdr:col>2</xdr:col>
      <xdr:colOff>3714750</xdr:colOff>
      <xdr:row>4</xdr:row>
      <xdr:rowOff>35162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C2FA288-0ECC-4F99-89D0-117F8542C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3420837" y="0"/>
          <a:ext cx="1028699" cy="7971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1497107</xdr:colOff>
      <xdr:row>0</xdr:row>
      <xdr:rowOff>145675</xdr:rowOff>
    </xdr:from>
    <xdr:to>
      <xdr:col>7</xdr:col>
      <xdr:colOff>504843</xdr:colOff>
      <xdr:row>4</xdr:row>
      <xdr:rowOff>15575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184FC3A-8A9E-48C2-975B-E4E3AFDF3D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447431" y="145675"/>
          <a:ext cx="811883" cy="631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644898</xdr:colOff>
      <xdr:row>0</xdr:row>
      <xdr:rowOff>78440</xdr:rowOff>
    </xdr:from>
    <xdr:to>
      <xdr:col>5</xdr:col>
      <xdr:colOff>392205</xdr:colOff>
      <xdr:row>3</xdr:row>
      <xdr:rowOff>129940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C1104AA-348A-427A-94F1-BE7455EDB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684369" y="78440"/>
          <a:ext cx="800660" cy="62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amardo-my.sharepoint.com/personal/ctavares_anamar_gob_do/Documents/Documents/ANAMAR%202022/SALIDAS%20Y%20ENTRADAS%20ALMACEN/INVENTARIO%20FINAL%20SEGUIMIENTO.xlsx" TargetMode="External"/><Relationship Id="rId1" Type="http://schemas.openxmlformats.org/officeDocument/2006/relationships/externalLinkPath" Target="/personal/ctavares_anamar_gob_do/Documents/Documents/ANAMAR%202022/SALIDAS%20Y%20ENTRADAS%20ALMACEN/INVENTARIO%20FINAL%20SEGU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istencia"/>
      <sheetName val="Entrada"/>
      <sheetName val="Salida"/>
      <sheetName val="codigos"/>
      <sheetName val="CONTROL DE SALIDA MATERIAL GAST"/>
      <sheetName val="Sheet1"/>
      <sheetName val="PARALELO"/>
    </sheetNames>
    <sheetDataSet>
      <sheetData sheetId="0" refreshError="1">
        <row r="7">
          <cell r="C7">
            <v>1000</v>
          </cell>
        </row>
        <row r="8">
          <cell r="C8">
            <v>2062</v>
          </cell>
          <cell r="D8" t="str">
            <v xml:space="preserve">(2)Papel Bond 81/2 X11 </v>
          </cell>
          <cell r="I8">
            <v>320</v>
          </cell>
        </row>
        <row r="23">
          <cell r="C23">
            <v>1017</v>
          </cell>
          <cell r="D23" t="str">
            <v>Protector Hojas Carpetas</v>
          </cell>
          <cell r="I23">
            <v>130</v>
          </cell>
        </row>
        <row r="45">
          <cell r="C45">
            <v>1038</v>
          </cell>
          <cell r="D45" t="str">
            <v>Lapiceros Talbot Azul</v>
          </cell>
          <cell r="I45">
            <v>6.3</v>
          </cell>
        </row>
        <row r="50">
          <cell r="C50">
            <v>1044</v>
          </cell>
          <cell r="D50" t="str">
            <v>Sacagrapa pequeño</v>
          </cell>
          <cell r="I50">
            <v>28</v>
          </cell>
        </row>
        <row r="56">
          <cell r="C56">
            <v>2063</v>
          </cell>
          <cell r="D56" t="str">
            <v>(2) Libretas Peq. Blanca rayada</v>
          </cell>
          <cell r="I56">
            <v>35</v>
          </cell>
        </row>
        <row r="62">
          <cell r="C62">
            <v>2181</v>
          </cell>
          <cell r="D62" t="str">
            <v>(3)Cinta Pegante invisible</v>
          </cell>
          <cell r="I62">
            <v>69</v>
          </cell>
        </row>
        <row r="64">
          <cell r="C64">
            <v>1062</v>
          </cell>
          <cell r="D64" t="str">
            <v>Cinta Doble Cara</v>
          </cell>
          <cell r="I64">
            <v>175</v>
          </cell>
        </row>
        <row r="68">
          <cell r="C68">
            <v>1066</v>
          </cell>
          <cell r="D68" t="str">
            <v>Paper Clips Jumbo</v>
          </cell>
          <cell r="I68">
            <v>29.5</v>
          </cell>
        </row>
        <row r="69">
          <cell r="C69">
            <v>1068</v>
          </cell>
          <cell r="D69" t="str">
            <v>Paper Clips 33mm</v>
          </cell>
          <cell r="I69">
            <v>14</v>
          </cell>
        </row>
        <row r="74">
          <cell r="C74">
            <v>1074</v>
          </cell>
          <cell r="D74" t="str">
            <v xml:space="preserve">Post It Memo Tip 3x5 </v>
          </cell>
          <cell r="I74">
            <v>30</v>
          </cell>
        </row>
        <row r="75">
          <cell r="C75">
            <v>1075</v>
          </cell>
          <cell r="D75" t="str">
            <v>Post-It Memo Tip 3x3</v>
          </cell>
          <cell r="I75">
            <v>13.76</v>
          </cell>
        </row>
        <row r="78">
          <cell r="C78">
            <v>1077</v>
          </cell>
          <cell r="D78" t="str">
            <v>Post It Mini Memo Tip 1 1/2x2 (pequeño)</v>
          </cell>
          <cell r="I78">
            <v>23.25</v>
          </cell>
        </row>
        <row r="84">
          <cell r="C84">
            <v>1082</v>
          </cell>
          <cell r="D84" t="str">
            <v>Resaltador azul</v>
          </cell>
          <cell r="I84">
            <v>22</v>
          </cell>
        </row>
        <row r="85">
          <cell r="C85">
            <v>1083</v>
          </cell>
          <cell r="D85" t="str">
            <v>Resaltador naranja</v>
          </cell>
          <cell r="I85">
            <v>22</v>
          </cell>
        </row>
        <row r="104">
          <cell r="C104">
            <v>1100</v>
          </cell>
          <cell r="D104" t="str">
            <v>Pilas AAA paquete de 2/1</v>
          </cell>
          <cell r="I104">
            <v>118</v>
          </cell>
        </row>
        <row r="109">
          <cell r="C109">
            <v>1108</v>
          </cell>
          <cell r="D109" t="str">
            <v>Liquid Paper Lapiz</v>
          </cell>
          <cell r="I109">
            <v>45</v>
          </cell>
        </row>
        <row r="131">
          <cell r="C131">
            <v>1133</v>
          </cell>
          <cell r="D131" t="str">
            <v>Pegamento fuerte liquido Coqui</v>
          </cell>
          <cell r="I131">
            <v>98</v>
          </cell>
        </row>
        <row r="171">
          <cell r="C171">
            <v>2141</v>
          </cell>
          <cell r="D171" t="str">
            <v>(3)Servilletas C-Fold</v>
          </cell>
          <cell r="I171">
            <v>74</v>
          </cell>
        </row>
        <row r="173">
          <cell r="C173">
            <v>2017</v>
          </cell>
          <cell r="D173" t="str">
            <v>Azucar Blanca</v>
          </cell>
          <cell r="I173">
            <v>170</v>
          </cell>
        </row>
        <row r="175">
          <cell r="C175">
            <v>2018</v>
          </cell>
          <cell r="D175" t="str">
            <v>Azucar parda</v>
          </cell>
          <cell r="I175">
            <v>141</v>
          </cell>
        </row>
        <row r="177">
          <cell r="D177" t="str">
            <v>Cremora Lite</v>
          </cell>
        </row>
        <row r="181">
          <cell r="D181" t="str">
            <v>(2)Cremora Nestle 22Onz</v>
          </cell>
          <cell r="I181">
            <v>445</v>
          </cell>
        </row>
        <row r="185">
          <cell r="C185">
            <v>2161</v>
          </cell>
          <cell r="D185" t="str">
            <v>(2) Vasos de papel No. 7</v>
          </cell>
          <cell r="I185">
            <v>230</v>
          </cell>
        </row>
        <row r="191">
          <cell r="C191">
            <v>2109</v>
          </cell>
          <cell r="D191" t="str">
            <v>(2) Vasos plasticos No. 10</v>
          </cell>
          <cell r="I191">
            <v>110</v>
          </cell>
        </row>
        <row r="195">
          <cell r="C195">
            <v>2144</v>
          </cell>
          <cell r="D195" t="str">
            <v>(3) Servilletas</v>
          </cell>
          <cell r="I195">
            <v>115</v>
          </cell>
        </row>
        <row r="205">
          <cell r="C205">
            <v>2034</v>
          </cell>
          <cell r="D205" t="str">
            <v>Cloro</v>
          </cell>
          <cell r="I205">
            <v>80</v>
          </cell>
        </row>
        <row r="210">
          <cell r="C210">
            <v>2113</v>
          </cell>
          <cell r="D210" t="str">
            <v>(2) Detergente liquido pisos</v>
          </cell>
          <cell r="I210">
            <v>330</v>
          </cell>
        </row>
        <row r="214">
          <cell r="C214">
            <v>2118</v>
          </cell>
          <cell r="D214" t="str">
            <v>(2) Desinfectante/ambientador</v>
          </cell>
          <cell r="I214">
            <v>230</v>
          </cell>
        </row>
        <row r="228">
          <cell r="C228">
            <v>2043</v>
          </cell>
          <cell r="D228" t="str">
            <v>Cuchara plasticas</v>
          </cell>
          <cell r="I228">
            <v>14.3</v>
          </cell>
        </row>
        <row r="239">
          <cell r="C239">
            <v>2159</v>
          </cell>
          <cell r="D239" t="str">
            <v>(3) Papel dispensador</v>
          </cell>
          <cell r="I239">
            <v>93</v>
          </cell>
        </row>
        <row r="246">
          <cell r="C246">
            <v>2108</v>
          </cell>
          <cell r="D246" t="str">
            <v>(2) Fundas Negras baño</v>
          </cell>
        </row>
        <row r="285">
          <cell r="C285">
            <v>2124</v>
          </cell>
          <cell r="D285" t="str">
            <v>jabon de mano</v>
          </cell>
          <cell r="I285">
            <v>198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61"/>
  <sheetViews>
    <sheetView showGridLines="0" tabSelected="1" topLeftCell="A23" zoomScaleNormal="100" workbookViewId="0">
      <selection activeCell="A57" sqref="A57:XFD61"/>
    </sheetView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170" t="s">
        <v>64</v>
      </c>
      <c r="C8" s="170"/>
    </row>
    <row r="9" spans="2:5" ht="15.75" x14ac:dyDescent="0.25">
      <c r="B9" s="171" t="s">
        <v>65</v>
      </c>
      <c r="C9" s="171"/>
    </row>
    <row r="10" spans="2:5" ht="15.75" x14ac:dyDescent="0.25">
      <c r="B10" s="171" t="s">
        <v>0</v>
      </c>
      <c r="C10" s="171"/>
      <c r="E10" s="3"/>
    </row>
    <row r="11" spans="2:5" hidden="1" x14ac:dyDescent="0.25">
      <c r="B11" s="173"/>
      <c r="C11" s="173"/>
      <c r="E11" s="3"/>
    </row>
    <row r="12" spans="2:5" ht="18.75" x14ac:dyDescent="0.25">
      <c r="B12" s="170" t="s">
        <v>1</v>
      </c>
      <c r="C12" s="170"/>
      <c r="E12" s="3"/>
    </row>
    <row r="13" spans="2:5" ht="18.75" x14ac:dyDescent="0.3">
      <c r="B13" s="171" t="s">
        <v>122</v>
      </c>
      <c r="C13" s="171"/>
      <c r="E13" s="2"/>
    </row>
    <row r="14" spans="2:5" x14ac:dyDescent="0.25">
      <c r="B14" s="172" t="s">
        <v>111</v>
      </c>
      <c r="C14" s="172"/>
      <c r="E14" s="3"/>
    </row>
    <row r="15" spans="2:5" x14ac:dyDescent="0.25">
      <c r="E15" s="3"/>
    </row>
    <row r="16" spans="2:5" ht="9" customHeight="1" x14ac:dyDescent="0.25">
      <c r="E16" s="3"/>
    </row>
    <row r="17" spans="2:9" x14ac:dyDescent="0.25">
      <c r="B17" s="7" t="s">
        <v>2</v>
      </c>
      <c r="C17" s="8"/>
    </row>
    <row r="18" spans="2:9" x14ac:dyDescent="0.25">
      <c r="B18" s="9" t="s">
        <v>3</v>
      </c>
      <c r="C18" s="8"/>
    </row>
    <row r="19" spans="2:9" x14ac:dyDescent="0.25">
      <c r="B19" s="10" t="s">
        <v>34</v>
      </c>
      <c r="C19" s="6">
        <f>SUM('NOTA 1'!C21)</f>
        <v>245894.19</v>
      </c>
    </row>
    <row r="20" spans="2:9" x14ac:dyDescent="0.25">
      <c r="B20" s="10" t="s">
        <v>46</v>
      </c>
      <c r="C20" s="75">
        <f>+'NOTA 2'!D29</f>
        <v>499719.34240000002</v>
      </c>
      <c r="D20" s="16"/>
    </row>
    <row r="21" spans="2:9" x14ac:dyDescent="0.25">
      <c r="B21" s="9" t="s">
        <v>4</v>
      </c>
      <c r="C21" s="17">
        <f>SUM(C19:C20)</f>
        <v>745613.53240000003</v>
      </c>
    </row>
    <row r="22" spans="2:9" ht="10.5" customHeight="1" x14ac:dyDescent="0.25">
      <c r="B22" s="1"/>
      <c r="C22" s="6"/>
    </row>
    <row r="23" spans="2:9" x14ac:dyDescent="0.25">
      <c r="B23" s="7" t="s">
        <v>5</v>
      </c>
      <c r="C23" s="6"/>
    </row>
    <row r="24" spans="2:9" x14ac:dyDescent="0.25">
      <c r="B24" s="11" t="s">
        <v>48</v>
      </c>
      <c r="C24" s="73">
        <f>SUM('NOTA 4'!D15)</f>
        <v>12154702.790000001</v>
      </c>
    </row>
    <row r="25" spans="2:9" x14ac:dyDescent="0.25">
      <c r="B25" s="11" t="s">
        <v>43</v>
      </c>
      <c r="C25" s="74">
        <f>SUM('NOTA 4'!D16)</f>
        <v>618496.69999999995</v>
      </c>
    </row>
    <row r="26" spans="2:9" x14ac:dyDescent="0.25">
      <c r="B26" s="12" t="s">
        <v>6</v>
      </c>
      <c r="C26" s="6">
        <f>SUM(C24:C25)</f>
        <v>12773199.49</v>
      </c>
      <c r="I26" s="5"/>
    </row>
    <row r="27" spans="2:9" ht="8.25" customHeight="1" x14ac:dyDescent="0.25">
      <c r="B27" s="12"/>
      <c r="C27" s="6"/>
      <c r="I27" s="5"/>
    </row>
    <row r="28" spans="2:9" x14ac:dyDescent="0.25">
      <c r="B28" s="9" t="s">
        <v>62</v>
      </c>
      <c r="C28" s="19"/>
      <c r="I28" s="5"/>
    </row>
    <row r="29" spans="2:9" x14ac:dyDescent="0.25">
      <c r="B29" s="10" t="s">
        <v>47</v>
      </c>
      <c r="C29" s="31">
        <f>+'NOTA 3 '!N77</f>
        <v>326905.94166666665</v>
      </c>
      <c r="I29" s="5"/>
    </row>
    <row r="30" spans="2:9" x14ac:dyDescent="0.25">
      <c r="B30" s="9" t="s">
        <v>63</v>
      </c>
      <c r="C30" s="17">
        <f>SUM(C29)</f>
        <v>326905.94166666665</v>
      </c>
      <c r="I30" s="5"/>
    </row>
    <row r="31" spans="2:9" x14ac:dyDescent="0.25">
      <c r="B31" s="1"/>
      <c r="C31" s="6"/>
      <c r="I31" s="5"/>
    </row>
    <row r="32" spans="2:9" x14ac:dyDescent="0.25">
      <c r="B32" s="76" t="s">
        <v>7</v>
      </c>
      <c r="C32" s="77">
        <f>SUM(C21+C26+C30)</f>
        <v>13845718.964066667</v>
      </c>
      <c r="I32" s="16"/>
    </row>
    <row r="33" spans="2:3" ht="13.5" customHeight="1" x14ac:dyDescent="0.3">
      <c r="B33" s="13"/>
    </row>
    <row r="34" spans="2:3" x14ac:dyDescent="0.25">
      <c r="B34" s="15" t="s">
        <v>8</v>
      </c>
    </row>
    <row r="35" spans="2:3" x14ac:dyDescent="0.25">
      <c r="B35" s="14" t="s">
        <v>9</v>
      </c>
      <c r="C35" s="6"/>
    </row>
    <row r="36" spans="2:3" x14ac:dyDescent="0.25">
      <c r="B36" t="s">
        <v>49</v>
      </c>
      <c r="C36" s="28">
        <f>+'NOTA 5'!K19</f>
        <v>421807.96</v>
      </c>
    </row>
    <row r="37" spans="2:3" x14ac:dyDescent="0.25">
      <c r="B37" s="14" t="s">
        <v>74</v>
      </c>
      <c r="C37" s="16">
        <f>SUM(C36)</f>
        <v>421807.96</v>
      </c>
    </row>
    <row r="38" spans="2:3" x14ac:dyDescent="0.25">
      <c r="B38" s="14"/>
      <c r="C38" s="16"/>
    </row>
    <row r="39" spans="2:3" x14ac:dyDescent="0.25">
      <c r="B39" s="14" t="s">
        <v>73</v>
      </c>
      <c r="C39" s="6"/>
    </row>
    <row r="40" spans="2:3" x14ac:dyDescent="0.25">
      <c r="B40" t="s">
        <v>76</v>
      </c>
      <c r="C40" s="28">
        <v>0</v>
      </c>
    </row>
    <row r="41" spans="2:3" x14ac:dyDescent="0.25">
      <c r="B41" s="14" t="s">
        <v>75</v>
      </c>
      <c r="C41" s="16">
        <f>SUM(C40)</f>
        <v>0</v>
      </c>
    </row>
    <row r="42" spans="2:3" ht="9.75" customHeight="1" x14ac:dyDescent="0.25"/>
    <row r="43" spans="2:3" x14ac:dyDescent="0.25">
      <c r="B43" s="14" t="s">
        <v>10</v>
      </c>
    </row>
    <row r="44" spans="2:3" x14ac:dyDescent="0.25">
      <c r="B44" t="s">
        <v>33</v>
      </c>
      <c r="C44" s="18">
        <f>SUM(C32-C37-C40)</f>
        <v>13423911.004066667</v>
      </c>
    </row>
    <row r="45" spans="2:3" x14ac:dyDescent="0.25">
      <c r="B45" s="14" t="s">
        <v>11</v>
      </c>
      <c r="C45" s="16">
        <f>SUM(C44+0)</f>
        <v>13423911.004066667</v>
      </c>
    </row>
    <row r="47" spans="2:3" x14ac:dyDescent="0.25">
      <c r="B47" s="76" t="s">
        <v>12</v>
      </c>
      <c r="C47" s="77">
        <f>SUM(C37+C45)</f>
        <v>13845718.964066667</v>
      </c>
    </row>
    <row r="50" spans="2:2" hidden="1" x14ac:dyDescent="0.25">
      <c r="B50" t="s">
        <v>44</v>
      </c>
    </row>
    <row r="51" spans="2:2" hidden="1" x14ac:dyDescent="0.25">
      <c r="B51" t="s">
        <v>45</v>
      </c>
    </row>
    <row r="52" spans="2:2" hidden="1" x14ac:dyDescent="0.25">
      <c r="B52" s="25" t="s">
        <v>72</v>
      </c>
    </row>
    <row r="53" spans="2:2" hidden="1" x14ac:dyDescent="0.25">
      <c r="B53" s="25" t="s">
        <v>61</v>
      </c>
    </row>
    <row r="54" spans="2:2" hidden="1" x14ac:dyDescent="0.25"/>
    <row r="57" spans="2:2" hidden="1" x14ac:dyDescent="0.25">
      <c r="B57" t="s">
        <v>44</v>
      </c>
    </row>
    <row r="58" spans="2:2" hidden="1" x14ac:dyDescent="0.25">
      <c r="B58" t="s">
        <v>45</v>
      </c>
    </row>
    <row r="59" spans="2:2" hidden="1" x14ac:dyDescent="0.25">
      <c r="B59" s="25" t="s">
        <v>94</v>
      </c>
    </row>
    <row r="60" spans="2:2" hidden="1" x14ac:dyDescent="0.25">
      <c r="B60" s="25" t="s">
        <v>61</v>
      </c>
    </row>
    <row r="61" spans="2:2" hidden="1" x14ac:dyDescent="0.25"/>
  </sheetData>
  <mergeCells count="7">
    <mergeCell ref="B8:C8"/>
    <mergeCell ref="B9:C9"/>
    <mergeCell ref="B10:C10"/>
    <mergeCell ref="B12:C12"/>
    <mergeCell ref="B14:C14"/>
    <mergeCell ref="B13:C13"/>
    <mergeCell ref="B11:C11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7A2B-CAA2-4516-B86D-958B8DFD64F3}">
  <sheetPr>
    <tabColor rgb="FF92D050"/>
  </sheetPr>
  <dimension ref="B6:X41"/>
  <sheetViews>
    <sheetView showGridLines="0" zoomScale="70" zoomScaleNormal="70" workbookViewId="0">
      <selection activeCell="C19" sqref="C19"/>
    </sheetView>
  </sheetViews>
  <sheetFormatPr defaultColWidth="11.42578125" defaultRowHeight="15" x14ac:dyDescent="0.25"/>
  <cols>
    <col min="1" max="1" width="5.85546875" customWidth="1"/>
    <col min="2" max="2" width="66.28515625" customWidth="1"/>
    <col min="3" max="3" width="25.7109375" customWidth="1"/>
    <col min="4" max="4" width="22.28515625" customWidth="1"/>
    <col min="5" max="5" width="15.7109375" customWidth="1"/>
    <col min="6" max="6" width="45.7109375" bestFit="1" customWidth="1"/>
    <col min="7" max="7" width="12.5703125" customWidth="1"/>
    <col min="8" max="8" width="7.85546875" customWidth="1"/>
    <col min="9" max="9" width="46.28515625" customWidth="1"/>
    <col min="10" max="10" width="15.5703125" customWidth="1"/>
    <col min="11" max="11" width="13.5703125" customWidth="1"/>
    <col min="12" max="12" width="11.85546875" customWidth="1"/>
    <col min="13" max="14" width="14.140625" bestFit="1" customWidth="1"/>
    <col min="24" max="24" width="13.140625" bestFit="1" customWidth="1"/>
  </cols>
  <sheetData>
    <row r="6" spans="2:24" x14ac:dyDescent="0.25">
      <c r="F6" s="14"/>
      <c r="G6" s="14"/>
      <c r="H6" s="14"/>
      <c r="I6" s="14"/>
      <c r="J6" s="14"/>
      <c r="K6" s="14"/>
      <c r="L6" s="14"/>
      <c r="M6" s="14"/>
      <c r="N6" s="14"/>
    </row>
    <row r="7" spans="2:24" x14ac:dyDescent="0.25">
      <c r="F7" s="25"/>
    </row>
    <row r="8" spans="2:24" x14ac:dyDescent="0.25">
      <c r="F8" s="25"/>
    </row>
    <row r="9" spans="2:24" ht="18.75" x14ac:dyDescent="0.3">
      <c r="B9" s="174" t="s">
        <v>0</v>
      </c>
      <c r="C9" s="174"/>
    </row>
    <row r="10" spans="2:24" ht="18.75" x14ac:dyDescent="0.3">
      <c r="B10" s="175" t="s">
        <v>53</v>
      </c>
      <c r="C10" s="175"/>
      <c r="I10" s="14"/>
    </row>
    <row r="11" spans="2:24" ht="18.75" x14ac:dyDescent="0.3">
      <c r="B11" s="175" t="s">
        <v>123</v>
      </c>
      <c r="C11" s="175"/>
    </row>
    <row r="12" spans="2:24" ht="18.75" x14ac:dyDescent="0.3">
      <c r="B12" s="175" t="s">
        <v>55</v>
      </c>
      <c r="C12" s="175"/>
    </row>
    <row r="13" spans="2:24" ht="18.75" x14ac:dyDescent="0.3">
      <c r="B13" s="176" t="s">
        <v>52</v>
      </c>
      <c r="C13" s="175"/>
      <c r="K13" s="25"/>
      <c r="L13" s="25"/>
      <c r="M13" s="25"/>
    </row>
    <row r="14" spans="2:24" ht="18.75" x14ac:dyDescent="0.3">
      <c r="B14" s="35"/>
      <c r="C14" s="35"/>
      <c r="K14" s="16"/>
      <c r="X14" s="16"/>
    </row>
    <row r="15" spans="2:24" ht="18.75" x14ac:dyDescent="0.3">
      <c r="B15" s="35"/>
      <c r="C15" s="35"/>
      <c r="K15" s="16"/>
    </row>
    <row r="16" spans="2:24" ht="18.75" x14ac:dyDescent="0.25">
      <c r="B16" s="36"/>
      <c r="C16" s="37"/>
      <c r="I16" s="7"/>
      <c r="J16" s="8"/>
      <c r="K16" s="16"/>
    </row>
    <row r="17" spans="2:14" ht="32.25" customHeight="1" x14ac:dyDescent="0.25">
      <c r="B17" s="38"/>
      <c r="C17" s="37"/>
      <c r="I17" s="9"/>
      <c r="J17" s="8"/>
      <c r="K17" s="16"/>
      <c r="L17" s="16"/>
    </row>
    <row r="18" spans="2:14" ht="37.5" x14ac:dyDescent="0.25">
      <c r="B18" s="39" t="s">
        <v>124</v>
      </c>
      <c r="C18" s="40">
        <v>215894.19</v>
      </c>
      <c r="G18" s="25"/>
      <c r="H18" s="25"/>
      <c r="I18" s="10"/>
      <c r="J18" s="17"/>
      <c r="K18" s="16"/>
      <c r="L18" s="16"/>
      <c r="N18" s="30"/>
    </row>
    <row r="19" spans="2:14" ht="18.75" x14ac:dyDescent="0.25">
      <c r="B19" s="39" t="s">
        <v>59</v>
      </c>
      <c r="C19" s="40">
        <v>0</v>
      </c>
      <c r="G19" s="25"/>
      <c r="H19" s="25"/>
      <c r="I19" s="10"/>
      <c r="J19" s="17"/>
      <c r="K19" s="16"/>
      <c r="L19" s="16"/>
      <c r="N19" s="30"/>
    </row>
    <row r="20" spans="2:14" ht="18.75" x14ac:dyDescent="0.25">
      <c r="B20" s="39" t="s">
        <v>54</v>
      </c>
      <c r="C20" s="41">
        <v>30000</v>
      </c>
      <c r="H20" s="25"/>
      <c r="I20" s="10"/>
      <c r="J20" s="19"/>
      <c r="K20" s="29"/>
      <c r="L20" s="29"/>
      <c r="M20" s="16"/>
      <c r="N20" s="16"/>
    </row>
    <row r="21" spans="2:14" ht="18.75" x14ac:dyDescent="0.25">
      <c r="B21" s="42" t="s">
        <v>125</v>
      </c>
      <c r="C21" s="54">
        <f>SUM(C18:C20)</f>
        <v>245894.19</v>
      </c>
      <c r="H21" s="25"/>
      <c r="I21" s="9"/>
      <c r="J21" s="4"/>
      <c r="K21" s="16"/>
      <c r="L21" s="29"/>
      <c r="M21" s="16"/>
      <c r="N21" s="16"/>
    </row>
    <row r="22" spans="2:14" ht="18.75" x14ac:dyDescent="0.25">
      <c r="B22" s="43"/>
      <c r="C22" s="40"/>
      <c r="H22" s="25"/>
      <c r="I22" s="1"/>
      <c r="J22" s="6"/>
      <c r="K22" s="16"/>
      <c r="L22" s="29"/>
      <c r="M22" s="16"/>
      <c r="N22" s="16"/>
    </row>
    <row r="23" spans="2:14" ht="18.75" x14ac:dyDescent="0.3">
      <c r="B23" s="35"/>
      <c r="C23" s="35"/>
      <c r="H23" s="25"/>
      <c r="I23" s="29"/>
      <c r="J23" s="29"/>
      <c r="K23" s="16"/>
      <c r="L23" s="29"/>
      <c r="M23" s="16"/>
      <c r="N23" s="16"/>
    </row>
    <row r="24" spans="2:14" ht="18.75" x14ac:dyDescent="0.3">
      <c r="B24" s="35"/>
      <c r="C24" s="35"/>
      <c r="H24" s="25"/>
      <c r="I24" s="29"/>
      <c r="J24" s="29"/>
      <c r="K24" s="16"/>
      <c r="L24" s="29"/>
      <c r="M24" s="16"/>
      <c r="N24" s="16"/>
    </row>
    <row r="25" spans="2:14" ht="18.75" x14ac:dyDescent="0.3">
      <c r="B25" s="35"/>
      <c r="C25" s="35"/>
      <c r="H25" s="25"/>
      <c r="I25" s="29"/>
      <c r="J25" s="29"/>
      <c r="K25" s="16"/>
      <c r="L25" s="29"/>
      <c r="M25" s="16"/>
      <c r="N25" s="16"/>
    </row>
    <row r="26" spans="2:14" ht="18.75" x14ac:dyDescent="0.3">
      <c r="B26" s="35"/>
      <c r="C26" s="35"/>
      <c r="H26" s="25"/>
      <c r="I26" s="29"/>
      <c r="J26" s="29"/>
      <c r="K26" s="16"/>
      <c r="L26" s="29"/>
      <c r="M26" s="16"/>
      <c r="N26" s="16"/>
    </row>
    <row r="27" spans="2:14" ht="18.75" x14ac:dyDescent="0.3">
      <c r="B27" s="35"/>
      <c r="C27" s="35"/>
      <c r="H27" s="25"/>
      <c r="I27" s="29"/>
      <c r="J27" s="29"/>
      <c r="K27" s="16"/>
      <c r="L27" s="29"/>
      <c r="M27" s="16"/>
      <c r="N27" s="16"/>
    </row>
    <row r="28" spans="2:14" ht="18.75" x14ac:dyDescent="0.3">
      <c r="B28" s="35"/>
      <c r="C28" s="35"/>
      <c r="H28" s="25"/>
      <c r="I28" s="29"/>
      <c r="J28" s="29"/>
      <c r="K28" s="16"/>
      <c r="L28" s="29"/>
      <c r="M28" s="16"/>
      <c r="N28" s="16"/>
    </row>
    <row r="29" spans="2:14" ht="18.75" x14ac:dyDescent="0.3">
      <c r="B29" s="35"/>
      <c r="C29" s="35"/>
      <c r="H29" s="25"/>
      <c r="I29" s="29"/>
      <c r="J29" s="29"/>
      <c r="K29" s="16"/>
      <c r="L29" s="29"/>
      <c r="M29" s="16"/>
      <c r="N29" s="16"/>
    </row>
    <row r="30" spans="2:14" x14ac:dyDescent="0.25">
      <c r="H30" s="25"/>
      <c r="I30" s="29"/>
      <c r="J30" s="29"/>
      <c r="K30" s="16"/>
      <c r="L30" s="29"/>
      <c r="M30" s="16"/>
      <c r="N30" s="16"/>
    </row>
    <row r="31" spans="2:14" x14ac:dyDescent="0.25">
      <c r="B31" t="s">
        <v>82</v>
      </c>
      <c r="H31" s="25"/>
      <c r="I31" s="29"/>
      <c r="J31" s="29"/>
      <c r="K31" s="16"/>
      <c r="L31" s="29"/>
      <c r="M31" s="16"/>
      <c r="N31" s="16"/>
    </row>
    <row r="32" spans="2:14" x14ac:dyDescent="0.25">
      <c r="B32" t="s">
        <v>83</v>
      </c>
      <c r="H32" s="25"/>
      <c r="I32" s="29"/>
      <c r="J32" s="29"/>
      <c r="K32" s="16"/>
      <c r="L32" s="29"/>
      <c r="M32" s="16"/>
      <c r="N32" s="16"/>
    </row>
    <row r="33" spans="8:14" x14ac:dyDescent="0.25">
      <c r="H33" s="25"/>
      <c r="I33" s="29"/>
      <c r="J33" s="29"/>
      <c r="K33" s="29"/>
      <c r="L33" s="29"/>
      <c r="M33" s="16"/>
      <c r="N33" s="16"/>
    </row>
    <row r="34" spans="8:14" x14ac:dyDescent="0.25">
      <c r="H34" s="25"/>
      <c r="I34" s="29"/>
      <c r="J34" s="29"/>
      <c r="K34" s="29"/>
      <c r="L34" s="29"/>
      <c r="M34" s="16"/>
      <c r="N34" s="16"/>
    </row>
    <row r="35" spans="8:14" x14ac:dyDescent="0.25">
      <c r="H35" s="25"/>
      <c r="I35" s="29"/>
      <c r="J35" s="29"/>
      <c r="K35" s="29"/>
      <c r="L35" s="29"/>
      <c r="M35" s="16"/>
      <c r="N35" s="16"/>
    </row>
    <row r="36" spans="8:14" x14ac:dyDescent="0.25">
      <c r="H36" s="25"/>
      <c r="I36" s="29"/>
      <c r="J36" s="29"/>
      <c r="K36" s="29"/>
      <c r="L36" s="29"/>
      <c r="M36" s="16"/>
      <c r="N36" s="16"/>
    </row>
    <row r="37" spans="8:14" x14ac:dyDescent="0.25">
      <c r="H37" s="25"/>
      <c r="I37" s="29"/>
      <c r="J37" s="29"/>
      <c r="K37" s="29"/>
      <c r="L37" s="29"/>
      <c r="M37" s="16"/>
      <c r="N37" s="16"/>
    </row>
    <row r="38" spans="8:14" x14ac:dyDescent="0.25">
      <c r="H38" s="25"/>
      <c r="I38" s="29"/>
      <c r="J38" s="29"/>
      <c r="K38" s="29"/>
      <c r="L38" s="29"/>
      <c r="M38" s="16"/>
      <c r="N38" s="29"/>
    </row>
    <row r="39" spans="8:14" x14ac:dyDescent="0.25">
      <c r="I39" s="16"/>
      <c r="J39" s="16"/>
      <c r="K39" s="16"/>
      <c r="L39" s="16"/>
    </row>
    <row r="40" spans="8:14" x14ac:dyDescent="0.25">
      <c r="M40" s="16"/>
    </row>
    <row r="41" spans="8:14" x14ac:dyDescent="0.25">
      <c r="M41" s="16"/>
    </row>
  </sheetData>
  <mergeCells count="5">
    <mergeCell ref="B9:C9"/>
    <mergeCell ref="B10:C10"/>
    <mergeCell ref="B11:C11"/>
    <mergeCell ref="B13:C13"/>
    <mergeCell ref="B12:C12"/>
  </mergeCells>
  <pageMargins left="0.70866141732283505" right="0.70866141732283505" top="0.74803149606299202" bottom="0.74803149606299202" header="0.31496062992126" footer="0.31496062992126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5F4A-BD7F-4BEA-9FF5-8B1E70CD12B4}">
  <sheetPr>
    <tabColor rgb="FF92D050"/>
  </sheetPr>
  <dimension ref="B4:U42"/>
  <sheetViews>
    <sheetView showGridLines="0" topLeftCell="A4" zoomScale="80" zoomScaleNormal="80" workbookViewId="0">
      <selection activeCell="D30" sqref="D30"/>
    </sheetView>
  </sheetViews>
  <sheetFormatPr defaultColWidth="11.42578125" defaultRowHeight="15" x14ac:dyDescent="0.25"/>
  <cols>
    <col min="1" max="1" width="3" customWidth="1"/>
    <col min="2" max="2" width="48" customWidth="1"/>
    <col min="3" max="3" width="30.7109375" customWidth="1"/>
    <col min="4" max="4" width="20.42578125" customWidth="1"/>
    <col min="5" max="5" width="22.28515625" customWidth="1"/>
    <col min="6" max="6" width="15.7109375" customWidth="1"/>
    <col min="7" max="7" width="15.5703125" customWidth="1"/>
    <col min="8" max="8" width="13.5703125" customWidth="1"/>
    <col min="9" max="9" width="11.85546875" customWidth="1"/>
    <col min="10" max="11" width="14.140625" bestFit="1" customWidth="1"/>
    <col min="21" max="21" width="13.140625" bestFit="1" customWidth="1"/>
  </cols>
  <sheetData>
    <row r="4" spans="2:21" x14ac:dyDescent="0.25">
      <c r="G4" s="14"/>
      <c r="H4" s="14"/>
      <c r="I4" s="14"/>
      <c r="J4" s="14"/>
      <c r="K4" s="14"/>
    </row>
    <row r="7" spans="2:21" ht="15.75" x14ac:dyDescent="0.25">
      <c r="B7" s="178" t="s">
        <v>0</v>
      </c>
      <c r="C7" s="178"/>
      <c r="D7" s="178"/>
    </row>
    <row r="8" spans="2:21" ht="18.75" x14ac:dyDescent="0.3">
      <c r="B8" s="175" t="s">
        <v>89</v>
      </c>
      <c r="C8" s="175"/>
      <c r="D8" s="175"/>
    </row>
    <row r="9" spans="2:21" ht="18.75" x14ac:dyDescent="0.3">
      <c r="B9" s="175" t="s">
        <v>126</v>
      </c>
      <c r="C9" s="175"/>
      <c r="D9" s="175"/>
    </row>
    <row r="10" spans="2:21" ht="18.75" x14ac:dyDescent="0.3">
      <c r="B10" s="175" t="s">
        <v>55</v>
      </c>
      <c r="C10" s="175"/>
      <c r="D10" s="175"/>
    </row>
    <row r="11" spans="2:21" ht="18.75" x14ac:dyDescent="0.3">
      <c r="B11" s="176" t="s">
        <v>71</v>
      </c>
      <c r="C11" s="175"/>
      <c r="D11" s="175"/>
      <c r="H11" s="25"/>
      <c r="I11" s="25"/>
      <c r="J11" s="25"/>
    </row>
    <row r="12" spans="2:21" ht="18.75" x14ac:dyDescent="0.3">
      <c r="B12" s="35"/>
      <c r="C12" s="35"/>
      <c r="D12" s="35"/>
      <c r="H12" s="16"/>
      <c r="U12" s="16"/>
    </row>
    <row r="13" spans="2:21" ht="18.75" x14ac:dyDescent="0.3">
      <c r="B13" s="35"/>
      <c r="C13" s="35"/>
      <c r="D13" s="35"/>
      <c r="H13" s="16"/>
    </row>
    <row r="14" spans="2:21" ht="32.25" customHeight="1" x14ac:dyDescent="0.25">
      <c r="B14" s="38"/>
      <c r="C14" s="38"/>
      <c r="D14" s="37"/>
      <c r="G14" s="8"/>
      <c r="H14" s="16"/>
      <c r="I14" s="16"/>
    </row>
    <row r="15" spans="2:21" ht="44.25" customHeight="1" x14ac:dyDescent="0.25">
      <c r="B15" s="39" t="s">
        <v>127</v>
      </c>
      <c r="C15" s="39"/>
      <c r="D15" s="58">
        <v>514260.83</v>
      </c>
      <c r="G15" s="17"/>
      <c r="H15" s="16"/>
      <c r="I15" s="16"/>
      <c r="K15" s="30"/>
    </row>
    <row r="16" spans="2:21" ht="18.75" x14ac:dyDescent="0.25">
      <c r="B16" s="39"/>
      <c r="C16" s="39"/>
      <c r="D16" s="58"/>
      <c r="G16" s="17"/>
      <c r="H16" s="16"/>
      <c r="I16" s="16"/>
      <c r="K16" s="30"/>
    </row>
    <row r="17" spans="2:11" ht="18.75" x14ac:dyDescent="0.25">
      <c r="B17" s="63" t="s">
        <v>80</v>
      </c>
      <c r="C17" s="39"/>
      <c r="D17" s="58"/>
      <c r="G17" s="17"/>
      <c r="H17" s="16"/>
      <c r="I17" s="16"/>
      <c r="K17" s="30"/>
    </row>
    <row r="18" spans="2:11" ht="18.75" x14ac:dyDescent="0.25">
      <c r="B18" s="39" t="s">
        <v>128</v>
      </c>
      <c r="C18" s="60">
        <v>0</v>
      </c>
      <c r="D18" s="58"/>
      <c r="F18" s="5"/>
      <c r="G18" s="17"/>
      <c r="H18" s="16"/>
      <c r="I18" s="16"/>
      <c r="K18" s="30"/>
    </row>
    <row r="19" spans="2:11" ht="18.75" x14ac:dyDescent="0.25">
      <c r="B19" s="39"/>
      <c r="C19" s="39"/>
      <c r="D19" s="58"/>
      <c r="G19" s="17"/>
      <c r="H19" s="16"/>
      <c r="I19" s="16"/>
      <c r="K19" s="30"/>
    </row>
    <row r="20" spans="2:11" ht="18.75" x14ac:dyDescent="0.25">
      <c r="B20" s="39"/>
      <c r="C20" s="39"/>
      <c r="D20" s="58"/>
      <c r="G20" s="19"/>
      <c r="H20" s="29"/>
      <c r="I20" s="29"/>
      <c r="J20" s="16"/>
      <c r="K20" s="16"/>
    </row>
    <row r="21" spans="2:11" ht="18.75" x14ac:dyDescent="0.25">
      <c r="B21" s="42" t="s">
        <v>129</v>
      </c>
      <c r="C21" s="42"/>
      <c r="D21" s="59">
        <f>+D15+C18</f>
        <v>514260.83</v>
      </c>
      <c r="G21" s="4"/>
      <c r="H21" s="16"/>
      <c r="I21" s="29"/>
      <c r="J21" s="16"/>
      <c r="K21" s="16"/>
    </row>
    <row r="22" spans="2:11" ht="18.75" x14ac:dyDescent="0.25">
      <c r="B22" s="43"/>
      <c r="C22" s="43"/>
      <c r="D22" s="58"/>
      <c r="F22" s="16"/>
      <c r="G22" s="6"/>
      <c r="H22" s="16"/>
      <c r="I22" s="29"/>
      <c r="J22" s="16"/>
      <c r="K22" s="16"/>
    </row>
    <row r="23" spans="2:11" ht="18.75" x14ac:dyDescent="0.3">
      <c r="B23" s="35"/>
      <c r="C23" s="35"/>
      <c r="D23" s="35"/>
      <c r="G23" s="29"/>
      <c r="H23" s="16"/>
      <c r="I23" s="29"/>
      <c r="J23" s="16"/>
      <c r="K23" s="16"/>
    </row>
    <row r="24" spans="2:11" ht="18.75" x14ac:dyDescent="0.3">
      <c r="B24" s="63" t="s">
        <v>81</v>
      </c>
      <c r="C24" s="35"/>
      <c r="D24" s="35"/>
      <c r="G24" s="29"/>
      <c r="H24" s="16"/>
      <c r="I24" s="29"/>
      <c r="J24" s="16"/>
      <c r="K24" s="16"/>
    </row>
    <row r="25" spans="2:11" ht="18.75" x14ac:dyDescent="0.3">
      <c r="B25" s="39" t="s">
        <v>130</v>
      </c>
      <c r="C25" s="169">
        <f>+INVENTARIO!L41</f>
        <v>14541.487599999997</v>
      </c>
      <c r="D25" s="62"/>
      <c r="F25" s="5"/>
      <c r="G25" s="29"/>
      <c r="H25" s="16"/>
      <c r="I25" s="29"/>
      <c r="J25" s="16"/>
      <c r="K25" s="16"/>
    </row>
    <row r="26" spans="2:11" ht="18.75" x14ac:dyDescent="0.3">
      <c r="B26" s="39"/>
      <c r="C26" s="62" t="s">
        <v>96</v>
      </c>
      <c r="D26" s="35"/>
      <c r="F26" s="5"/>
      <c r="G26" s="29"/>
      <c r="H26" s="16"/>
      <c r="I26" s="29"/>
      <c r="J26" s="16"/>
      <c r="K26" s="16"/>
    </row>
    <row r="27" spans="2:11" ht="18.75" x14ac:dyDescent="0.3">
      <c r="B27" s="35"/>
      <c r="C27" s="35"/>
      <c r="D27" s="35"/>
      <c r="F27" s="5"/>
      <c r="G27" s="29"/>
      <c r="H27" s="16"/>
      <c r="I27" s="29"/>
      <c r="J27" s="16"/>
      <c r="K27" s="16"/>
    </row>
    <row r="28" spans="2:11" ht="18.75" x14ac:dyDescent="0.3">
      <c r="B28" s="35"/>
      <c r="C28" s="35"/>
      <c r="D28" s="35"/>
      <c r="F28" s="5"/>
      <c r="G28" s="29"/>
      <c r="H28" s="16"/>
      <c r="I28" s="29"/>
      <c r="J28" s="16"/>
      <c r="K28" s="16"/>
    </row>
    <row r="29" spans="2:11" ht="18.75" customHeight="1" x14ac:dyDescent="0.25">
      <c r="B29" s="177" t="s">
        <v>131</v>
      </c>
      <c r="C29" s="177"/>
      <c r="D29" s="137">
        <f>+D21-C25</f>
        <v>499719.34240000002</v>
      </c>
      <c r="G29" s="29"/>
      <c r="H29" s="16"/>
      <c r="I29" s="29"/>
      <c r="J29" s="16"/>
      <c r="K29" s="16"/>
    </row>
    <row r="30" spans="2:11" ht="21" customHeight="1" x14ac:dyDescent="0.25">
      <c r="B30" s="177"/>
      <c r="C30" s="177"/>
      <c r="D30" s="137"/>
      <c r="G30" s="29"/>
      <c r="H30" s="16"/>
      <c r="I30" s="29"/>
      <c r="J30" s="16"/>
      <c r="K30" s="16"/>
    </row>
    <row r="31" spans="2:11" x14ac:dyDescent="0.25">
      <c r="D31" s="5"/>
      <c r="E31" s="16"/>
      <c r="G31" s="29"/>
      <c r="H31" s="16"/>
      <c r="I31" s="29"/>
      <c r="J31" s="16"/>
      <c r="K31" s="16"/>
    </row>
    <row r="32" spans="2:11" x14ac:dyDescent="0.25">
      <c r="D32" s="5"/>
      <c r="G32" s="29"/>
      <c r="H32" s="16"/>
      <c r="I32" s="29"/>
      <c r="J32" s="16"/>
      <c r="K32" s="16"/>
    </row>
    <row r="33" spans="2:11" x14ac:dyDescent="0.25">
      <c r="G33" s="29"/>
      <c r="H33" s="29"/>
      <c r="I33" s="29"/>
      <c r="J33" s="16"/>
      <c r="K33" s="16"/>
    </row>
    <row r="34" spans="2:11" x14ac:dyDescent="0.25">
      <c r="G34" s="29"/>
      <c r="H34" s="29"/>
      <c r="I34" s="29"/>
      <c r="J34" s="16"/>
      <c r="K34" s="16"/>
    </row>
    <row r="35" spans="2:11" x14ac:dyDescent="0.25">
      <c r="D35" s="16"/>
      <c r="E35" s="5"/>
      <c r="F35" s="16"/>
      <c r="G35" s="29"/>
      <c r="H35" s="29"/>
      <c r="I35" s="29"/>
      <c r="J35" s="16"/>
      <c r="K35" s="16"/>
    </row>
    <row r="36" spans="2:11" x14ac:dyDescent="0.25">
      <c r="G36" s="29"/>
      <c r="H36" s="29"/>
      <c r="I36" s="29"/>
      <c r="J36" s="16"/>
      <c r="K36" s="16"/>
    </row>
    <row r="37" spans="2:11" x14ac:dyDescent="0.25">
      <c r="B37" s="70"/>
      <c r="C37" s="61"/>
      <c r="G37" s="29"/>
      <c r="H37" s="29"/>
      <c r="I37" s="29"/>
      <c r="J37" s="16"/>
      <c r="K37" s="16"/>
    </row>
    <row r="38" spans="2:11" x14ac:dyDescent="0.25">
      <c r="B38" s="70" t="s">
        <v>82</v>
      </c>
      <c r="C38" s="61"/>
      <c r="G38" s="29"/>
      <c r="H38" s="29"/>
      <c r="I38" s="29"/>
      <c r="J38" s="16"/>
      <c r="K38" s="16"/>
    </row>
    <row r="39" spans="2:11" x14ac:dyDescent="0.25">
      <c r="B39" s="70" t="s">
        <v>83</v>
      </c>
      <c r="C39" s="61"/>
      <c r="G39" s="29"/>
      <c r="H39" s="29"/>
      <c r="I39" s="29"/>
      <c r="J39" s="16"/>
      <c r="K39" s="29"/>
    </row>
    <row r="40" spans="2:11" x14ac:dyDescent="0.25">
      <c r="G40" s="16"/>
      <c r="H40" s="16"/>
      <c r="I40" s="16"/>
    </row>
    <row r="41" spans="2:11" x14ac:dyDescent="0.25">
      <c r="J41" s="16"/>
    </row>
    <row r="42" spans="2:11" x14ac:dyDescent="0.25">
      <c r="J42" s="16"/>
    </row>
  </sheetData>
  <mergeCells count="6">
    <mergeCell ref="B29:C30"/>
    <mergeCell ref="B7:D7"/>
    <mergeCell ref="B8:D8"/>
    <mergeCell ref="B9:D9"/>
    <mergeCell ref="B10:D10"/>
    <mergeCell ref="B11:D11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25A0-34F5-459B-924D-CF9FA7D6A9B4}">
  <sheetPr>
    <tabColor rgb="FF92D050"/>
    <pageSetUpPr fitToPage="1"/>
  </sheetPr>
  <dimension ref="A4:X97"/>
  <sheetViews>
    <sheetView topLeftCell="E11" zoomScaleNormal="100" workbookViewId="0">
      <selection activeCell="M91" sqref="M91"/>
    </sheetView>
  </sheetViews>
  <sheetFormatPr defaultColWidth="11.42578125" defaultRowHeight="15" x14ac:dyDescent="0.25"/>
  <cols>
    <col min="1" max="1" width="3.7109375" hidden="1" customWidth="1"/>
    <col min="2" max="4" width="11.42578125" hidden="1" customWidth="1"/>
    <col min="5" max="6" width="0.5703125" customWidth="1"/>
    <col min="7" max="7" width="12.5703125" customWidth="1"/>
    <col min="8" max="8" width="10.85546875" customWidth="1"/>
    <col min="9" max="9" width="13.85546875" bestFit="1" customWidth="1"/>
    <col min="10" max="10" width="15.5703125" customWidth="1"/>
    <col min="11" max="11" width="13.5703125" hidden="1" customWidth="1"/>
    <col min="12" max="12" width="12.28515625" bestFit="1" customWidth="1"/>
    <col min="13" max="13" width="14.140625" bestFit="1" customWidth="1"/>
    <col min="14" max="14" width="20.28515625" bestFit="1" customWidth="1"/>
    <col min="15" max="15" width="13.85546875" bestFit="1" customWidth="1"/>
    <col min="16" max="16" width="17.7109375" customWidth="1"/>
    <col min="17" max="17" width="22.42578125" style="5" customWidth="1"/>
    <col min="18" max="18" width="16.42578125" customWidth="1"/>
    <col min="23" max="23" width="12.28515625" bestFit="1" customWidth="1"/>
    <col min="24" max="24" width="13.85546875" bestFit="1" customWidth="1"/>
  </cols>
  <sheetData>
    <row r="4" spans="7:15" x14ac:dyDescent="0.25">
      <c r="G4" s="187" t="s">
        <v>0</v>
      </c>
      <c r="H4" s="187"/>
      <c r="I4" s="187"/>
      <c r="J4" s="187"/>
      <c r="K4" s="187"/>
      <c r="L4" s="187"/>
      <c r="M4" s="14"/>
      <c r="N4" s="14"/>
      <c r="O4" s="14"/>
    </row>
    <row r="5" spans="7:15" x14ac:dyDescent="0.25">
      <c r="G5" s="172" t="s">
        <v>35</v>
      </c>
      <c r="H5" s="172"/>
      <c r="I5" s="172"/>
      <c r="J5" s="172"/>
      <c r="K5" s="172"/>
      <c r="L5" s="172"/>
    </row>
    <row r="6" spans="7:15" x14ac:dyDescent="0.25">
      <c r="G6" s="172" t="s">
        <v>121</v>
      </c>
      <c r="H6" s="172"/>
      <c r="I6" s="172"/>
      <c r="J6" s="172"/>
      <c r="K6" s="172"/>
      <c r="L6" s="172"/>
    </row>
    <row r="7" spans="7:15" x14ac:dyDescent="0.25">
      <c r="G7" s="188" t="s">
        <v>50</v>
      </c>
      <c r="H7" s="188"/>
      <c r="I7" s="188"/>
      <c r="J7" s="188"/>
      <c r="K7" s="188"/>
      <c r="L7" s="188"/>
      <c r="M7" s="135"/>
      <c r="N7" s="135"/>
    </row>
    <row r="10" spans="7:15" x14ac:dyDescent="0.25">
      <c r="I10" s="185" t="s">
        <v>115</v>
      </c>
      <c r="J10" s="186"/>
      <c r="K10" s="186"/>
      <c r="L10" s="186"/>
    </row>
    <row r="11" spans="7:15" x14ac:dyDescent="0.25">
      <c r="G11" s="184" t="s">
        <v>79</v>
      </c>
      <c r="H11" s="184"/>
      <c r="I11" s="78" t="s">
        <v>16</v>
      </c>
      <c r="J11" s="78" t="s">
        <v>15</v>
      </c>
      <c r="L11" s="78" t="s">
        <v>13</v>
      </c>
    </row>
    <row r="12" spans="7:15" x14ac:dyDescent="0.25">
      <c r="G12" s="184" t="s">
        <v>32</v>
      </c>
      <c r="H12" s="184"/>
      <c r="I12" s="27">
        <f>253082.12+9305.26</f>
        <v>262387.38</v>
      </c>
      <c r="J12" s="80">
        <v>44903</v>
      </c>
      <c r="L12" s="80">
        <v>45268</v>
      </c>
    </row>
    <row r="13" spans="7:15" x14ac:dyDescent="0.25">
      <c r="H13" s="25"/>
      <c r="I13" s="57">
        <f>+P73</f>
        <v>294798.08000000002</v>
      </c>
      <c r="J13" s="61" t="s">
        <v>99</v>
      </c>
      <c r="K13" s="57"/>
      <c r="L13" s="61" t="s">
        <v>113</v>
      </c>
      <c r="M13" s="80"/>
    </row>
    <row r="14" spans="7:15" x14ac:dyDescent="0.25">
      <c r="H14" s="25"/>
      <c r="I14" s="25"/>
      <c r="J14" s="25"/>
      <c r="K14" s="57"/>
      <c r="L14" s="80"/>
      <c r="M14" s="80"/>
    </row>
    <row r="15" spans="7:15" x14ac:dyDescent="0.25">
      <c r="K15" s="90" t="e">
        <f>+#REF!/12</f>
        <v>#REF!</v>
      </c>
    </row>
    <row r="16" spans="7:15" hidden="1" x14ac:dyDescent="0.25">
      <c r="K16" s="5"/>
    </row>
    <row r="17" spans="7:24" hidden="1" x14ac:dyDescent="0.25"/>
    <row r="18" spans="7:24" ht="15.75" hidden="1" thickBot="1" x14ac:dyDescent="0.3">
      <c r="G18" s="81"/>
      <c r="H18" s="82"/>
      <c r="I18" s="82"/>
      <c r="J18" s="82"/>
      <c r="K18" s="82"/>
      <c r="L18" s="82"/>
      <c r="M18" s="82"/>
      <c r="N18" s="83"/>
    </row>
    <row r="19" spans="7:24" ht="15.75" hidden="1" thickBot="1" x14ac:dyDescent="0.3">
      <c r="G19" s="84"/>
      <c r="L19" s="179" t="s">
        <v>14</v>
      </c>
      <c r="M19" s="180"/>
      <c r="N19" s="85"/>
    </row>
    <row r="20" spans="7:24" hidden="1" x14ac:dyDescent="0.25">
      <c r="G20" s="84"/>
      <c r="K20" s="25" t="s">
        <v>16</v>
      </c>
      <c r="L20" s="25" t="s">
        <v>15</v>
      </c>
      <c r="M20" s="25" t="s">
        <v>13</v>
      </c>
      <c r="N20" s="85"/>
    </row>
    <row r="21" spans="7:24" hidden="1" x14ac:dyDescent="0.25">
      <c r="G21" s="84"/>
      <c r="H21" s="172" t="s">
        <v>32</v>
      </c>
      <c r="I21" s="172"/>
      <c r="J21" s="172"/>
      <c r="K21" s="27">
        <v>404099.66</v>
      </c>
      <c r="L21" s="20" t="s">
        <v>91</v>
      </c>
      <c r="M21" s="20" t="s">
        <v>92</v>
      </c>
      <c r="N21" s="85"/>
    </row>
    <row r="22" spans="7:24" hidden="1" x14ac:dyDescent="0.25">
      <c r="G22" s="84"/>
      <c r="H22" s="172" t="s">
        <v>79</v>
      </c>
      <c r="I22" s="172"/>
      <c r="J22" s="172"/>
      <c r="K22" s="27">
        <v>191365.2</v>
      </c>
      <c r="L22" s="20">
        <v>43839</v>
      </c>
      <c r="M22" s="20" t="s">
        <v>93</v>
      </c>
      <c r="N22" s="85"/>
      <c r="U22" t="s">
        <v>36</v>
      </c>
      <c r="V22" t="s">
        <v>38</v>
      </c>
      <c r="W22" t="s">
        <v>37</v>
      </c>
    </row>
    <row r="23" spans="7:24" hidden="1" x14ac:dyDescent="0.25">
      <c r="G23" s="182" t="s">
        <v>41</v>
      </c>
      <c r="H23" s="183"/>
      <c r="I23" s="183"/>
      <c r="J23" s="183"/>
      <c r="K23" s="27">
        <f>SUM(W23)</f>
        <v>409270.39999999997</v>
      </c>
      <c r="L23" s="20">
        <v>40238</v>
      </c>
      <c r="M23" s="20" t="s">
        <v>51</v>
      </c>
      <c r="N23" s="85"/>
      <c r="U23" s="5">
        <v>7000</v>
      </c>
      <c r="V23" s="25">
        <v>58.467199999999998</v>
      </c>
      <c r="W23" s="16">
        <f>SUM(U23*V23)</f>
        <v>409270.39999999997</v>
      </c>
    </row>
    <row r="24" spans="7:24" hidden="1" x14ac:dyDescent="0.25">
      <c r="G24" s="182" t="s">
        <v>39</v>
      </c>
      <c r="H24" s="183"/>
      <c r="I24" s="183"/>
      <c r="J24" s="183"/>
      <c r="K24" s="27">
        <f t="shared" ref="K24:K26" si="0">SUM(W24)</f>
        <v>350803.20000000001</v>
      </c>
      <c r="L24" s="20">
        <v>40848</v>
      </c>
      <c r="M24" s="20" t="s">
        <v>51</v>
      </c>
      <c r="N24" s="85"/>
      <c r="U24" s="5">
        <v>6000</v>
      </c>
      <c r="V24" s="25">
        <v>58.467199999999998</v>
      </c>
      <c r="W24" s="16">
        <f t="shared" ref="W24:W26" si="1">SUM(U24*V24)</f>
        <v>350803.20000000001</v>
      </c>
    </row>
    <row r="25" spans="7:24" hidden="1" x14ac:dyDescent="0.25">
      <c r="G25" s="182" t="s">
        <v>40</v>
      </c>
      <c r="H25" s="183"/>
      <c r="I25" s="183"/>
      <c r="J25" s="183"/>
      <c r="K25" s="27">
        <f t="shared" si="0"/>
        <v>350803.20000000001</v>
      </c>
      <c r="L25" s="20">
        <v>41395</v>
      </c>
      <c r="M25" s="20" t="s">
        <v>51</v>
      </c>
      <c r="N25" s="85"/>
      <c r="U25" s="5">
        <v>6000</v>
      </c>
      <c r="V25" s="25">
        <v>58.467199999999998</v>
      </c>
      <c r="W25" s="16">
        <f t="shared" si="1"/>
        <v>350803.20000000001</v>
      </c>
    </row>
    <row r="26" spans="7:24" hidden="1" x14ac:dyDescent="0.25">
      <c r="G26" s="182" t="s">
        <v>42</v>
      </c>
      <c r="H26" s="183"/>
      <c r="I26" s="183"/>
      <c r="J26" s="183"/>
      <c r="K26" s="28">
        <f t="shared" si="0"/>
        <v>363081.31199999998</v>
      </c>
      <c r="L26" s="20">
        <v>42850</v>
      </c>
      <c r="M26" s="20" t="s">
        <v>51</v>
      </c>
      <c r="N26" s="85"/>
      <c r="U26" s="5">
        <v>6210</v>
      </c>
      <c r="V26" s="25">
        <v>58.467199999999998</v>
      </c>
      <c r="W26" s="16">
        <f t="shared" si="1"/>
        <v>363081.31199999998</v>
      </c>
    </row>
    <row r="27" spans="7:24" ht="15.75" hidden="1" thickBot="1" x14ac:dyDescent="0.3">
      <c r="G27" s="86"/>
      <c r="H27" s="87"/>
      <c r="I27" s="87"/>
      <c r="J27" s="87"/>
      <c r="K27" s="88">
        <f>SUM(K21:K26)</f>
        <v>2069422.9719999998</v>
      </c>
      <c r="L27" s="87"/>
      <c r="M27" s="87"/>
      <c r="N27" s="89"/>
      <c r="V27" s="25"/>
      <c r="X27" s="16">
        <f>SUM(W23:W26)</f>
        <v>1473958.112</v>
      </c>
    </row>
    <row r="28" spans="7:24" hidden="1" x14ac:dyDescent="0.25">
      <c r="K28" s="16"/>
    </row>
    <row r="29" spans="7:24" hidden="1" x14ac:dyDescent="0.25">
      <c r="K29" s="16"/>
      <c r="L29" s="57"/>
    </row>
    <row r="30" spans="7:24" x14ac:dyDescent="0.25">
      <c r="I30" s="16">
        <f>SUM(K23:K26)</f>
        <v>1473958.112</v>
      </c>
      <c r="J30" s="16">
        <f>SUM(K21)</f>
        <v>404099.66</v>
      </c>
      <c r="K30" s="16">
        <v>0</v>
      </c>
      <c r="L30" s="16">
        <v>0</v>
      </c>
    </row>
    <row r="31" spans="7:24" x14ac:dyDescent="0.25">
      <c r="G31" s="25" t="s">
        <v>30</v>
      </c>
      <c r="H31" s="25" t="s">
        <v>31</v>
      </c>
      <c r="I31" s="21">
        <f>SUM(K23:K26)</f>
        <v>1473958.112</v>
      </c>
      <c r="J31" s="21">
        <f>SUM(K21/12)</f>
        <v>33674.971666666665</v>
      </c>
      <c r="K31" s="21">
        <f>SUM(K30/12)</f>
        <v>0</v>
      </c>
      <c r="L31" s="21">
        <f>SUM(K22/12)</f>
        <v>15947.1</v>
      </c>
      <c r="N31" s="26" t="s">
        <v>29</v>
      </c>
    </row>
    <row r="32" spans="7:24" hidden="1" x14ac:dyDescent="0.25">
      <c r="G32" t="s">
        <v>17</v>
      </c>
      <c r="H32" s="25">
        <v>2020</v>
      </c>
      <c r="I32" s="5">
        <v>1341391.33</v>
      </c>
      <c r="J32" s="5">
        <v>19625</v>
      </c>
      <c r="K32" s="16"/>
      <c r="L32" s="5"/>
      <c r="M32" s="23">
        <f t="shared" ref="M32:M41" si="2">SUM(J32:L32)</f>
        <v>19625</v>
      </c>
      <c r="N32" s="16">
        <f>SUM(M33:M39)+I32</f>
        <v>1577116.1316666668</v>
      </c>
    </row>
    <row r="33" spans="7:17" hidden="1" x14ac:dyDescent="0.25">
      <c r="G33" s="22" t="s">
        <v>18</v>
      </c>
      <c r="H33" s="24">
        <v>2020</v>
      </c>
      <c r="I33" s="5">
        <v>1349496.34</v>
      </c>
      <c r="J33" s="5">
        <f>SUM(J31)</f>
        <v>33674.971666666665</v>
      </c>
      <c r="K33" s="16"/>
      <c r="L33" s="5"/>
      <c r="M33" s="23">
        <f t="shared" si="2"/>
        <v>33674.971666666665</v>
      </c>
      <c r="N33" s="16">
        <f>SUM(M34:M45)+I34</f>
        <v>1848773.78</v>
      </c>
    </row>
    <row r="34" spans="7:17" hidden="1" x14ac:dyDescent="0.25">
      <c r="G34" t="s">
        <v>19</v>
      </c>
      <c r="H34" s="25">
        <v>2020</v>
      </c>
      <c r="I34" s="5">
        <v>1359666.06</v>
      </c>
      <c r="J34" s="5">
        <f>SUM(J31)</f>
        <v>33674.971666666665</v>
      </c>
      <c r="K34" s="16"/>
      <c r="L34" s="5"/>
      <c r="M34" s="23">
        <f t="shared" si="2"/>
        <v>33674.971666666665</v>
      </c>
      <c r="N34" s="16">
        <v>1766010.57</v>
      </c>
      <c r="P34" s="5"/>
    </row>
    <row r="35" spans="7:17" hidden="1" x14ac:dyDescent="0.25">
      <c r="G35" s="22" t="s">
        <v>20</v>
      </c>
      <c r="H35" s="24">
        <v>2020</v>
      </c>
      <c r="I35" s="5">
        <v>1375376.93</v>
      </c>
      <c r="J35" s="5">
        <f>SUM(J31)</f>
        <v>33674.971666666665</v>
      </c>
      <c r="K35" s="16"/>
      <c r="L35" s="5"/>
      <c r="M35" s="23">
        <f t="shared" si="2"/>
        <v>33674.971666666665</v>
      </c>
      <c r="N35" s="16">
        <v>1734127.51</v>
      </c>
      <c r="P35" s="5"/>
    </row>
    <row r="36" spans="7:17" hidden="1" x14ac:dyDescent="0.25">
      <c r="G36" t="s">
        <v>28</v>
      </c>
      <c r="H36" s="25">
        <v>2020</v>
      </c>
      <c r="I36" s="5">
        <v>1392853.13</v>
      </c>
      <c r="J36" s="5">
        <f>SUM(J31)</f>
        <v>33674.971666666665</v>
      </c>
      <c r="K36" s="16"/>
      <c r="L36" s="5"/>
      <c r="M36" s="23">
        <f t="shared" si="2"/>
        <v>33674.971666666665</v>
      </c>
      <c r="N36" s="16">
        <f>SUM(M37:M45)+I37</f>
        <v>1861995.5349999999</v>
      </c>
    </row>
    <row r="37" spans="7:17" hidden="1" x14ac:dyDescent="0.25">
      <c r="G37" s="22" t="s">
        <v>21</v>
      </c>
      <c r="H37" s="24">
        <v>2020</v>
      </c>
      <c r="I37" s="5">
        <v>1473912.73</v>
      </c>
      <c r="J37" s="5">
        <f>SUM(J31)</f>
        <v>33674.971666666665</v>
      </c>
      <c r="K37" s="16"/>
      <c r="L37" s="5"/>
      <c r="M37" s="23">
        <f t="shared" si="2"/>
        <v>33674.971666666665</v>
      </c>
      <c r="N37" s="16">
        <f>SUM(M38:M45)+I38</f>
        <v>1822988.6533333333</v>
      </c>
    </row>
    <row r="38" spans="7:17" hidden="1" x14ac:dyDescent="0.25">
      <c r="G38" t="s">
        <v>22</v>
      </c>
      <c r="H38" s="25">
        <v>2020</v>
      </c>
      <c r="I38" s="27">
        <v>1468580.82</v>
      </c>
      <c r="J38" s="27">
        <f>SUM(J31)</f>
        <v>33674.971666666665</v>
      </c>
      <c r="K38" s="16"/>
      <c r="L38" s="27"/>
      <c r="M38" s="23">
        <f t="shared" si="2"/>
        <v>33674.971666666665</v>
      </c>
      <c r="N38" s="16">
        <f>SUM(M39:M51)+I39</f>
        <v>2028330.7716666667</v>
      </c>
    </row>
    <row r="39" spans="7:17" hidden="1" x14ac:dyDescent="0.25">
      <c r="G39" s="22" t="s">
        <v>23</v>
      </c>
      <c r="H39" s="24">
        <v>2020</v>
      </c>
      <c r="I39" s="27">
        <v>1473912.73</v>
      </c>
      <c r="J39" s="27">
        <f>SUM(J31)</f>
        <v>33674.971666666665</v>
      </c>
      <c r="K39" s="16"/>
      <c r="L39" s="27">
        <v>0</v>
      </c>
      <c r="M39" s="23">
        <f t="shared" si="2"/>
        <v>33674.971666666665</v>
      </c>
      <c r="N39" s="16">
        <v>1833709.49</v>
      </c>
    </row>
    <row r="40" spans="7:17" hidden="1" x14ac:dyDescent="0.25">
      <c r="G40" t="s">
        <v>24</v>
      </c>
      <c r="H40" s="25">
        <v>2020</v>
      </c>
      <c r="I40" s="27">
        <f>SUM(K23:K26)</f>
        <v>1473958.112</v>
      </c>
      <c r="J40" s="27">
        <f>SUM(J31)</f>
        <v>33674.971666666665</v>
      </c>
      <c r="K40" s="16"/>
      <c r="L40" s="27">
        <v>15947.1</v>
      </c>
      <c r="M40" s="23">
        <f t="shared" si="2"/>
        <v>49622.071666666663</v>
      </c>
      <c r="N40" s="16">
        <f>SUM(M41:M51)+I41</f>
        <v>1945079.1103333333</v>
      </c>
    </row>
    <row r="41" spans="7:17" hidden="1" x14ac:dyDescent="0.25">
      <c r="G41" s="22" t="s">
        <v>25</v>
      </c>
      <c r="H41" s="24">
        <v>2020</v>
      </c>
      <c r="I41" s="27">
        <f>SUM(K23:K26)</f>
        <v>1473958.112</v>
      </c>
      <c r="J41" s="27">
        <f>SUM(J31)</f>
        <v>33674.971666666665</v>
      </c>
      <c r="K41" s="16"/>
      <c r="L41" s="27">
        <v>15947.1</v>
      </c>
      <c r="M41" s="23">
        <f t="shared" si="2"/>
        <v>49622.071666666663</v>
      </c>
      <c r="N41" s="16">
        <f>SUM(M42:M51)+I42</f>
        <v>1895457.0386666667</v>
      </c>
      <c r="O41" s="16"/>
    </row>
    <row r="42" spans="7:17" hidden="1" x14ac:dyDescent="0.25">
      <c r="G42" t="s">
        <v>26</v>
      </c>
      <c r="H42" s="25">
        <v>2020</v>
      </c>
      <c r="I42" s="27">
        <f>SUM(K23:K26)</f>
        <v>1473958.112</v>
      </c>
      <c r="J42" s="27">
        <f>SUM(J31)</f>
        <v>33674.971666666665</v>
      </c>
      <c r="K42" s="16"/>
      <c r="L42" s="27">
        <v>15947.1</v>
      </c>
      <c r="M42" s="23">
        <f t="shared" ref="M42:M44" si="3">SUM(J42:L42)</f>
        <v>49622.071666666663</v>
      </c>
      <c r="N42" s="16">
        <f>SUM(M43:M51)+I43</f>
        <v>1845834.9669999999</v>
      </c>
      <c r="O42" s="16"/>
    </row>
    <row r="43" spans="7:17" hidden="1" x14ac:dyDescent="0.25">
      <c r="G43" s="22" t="s">
        <v>27</v>
      </c>
      <c r="H43" s="24">
        <v>2020</v>
      </c>
      <c r="I43" s="27">
        <f>SUM(K23:K26)</f>
        <v>1473958.112</v>
      </c>
      <c r="J43" s="27">
        <f>SUM(J31)</f>
        <v>33674.971666666665</v>
      </c>
      <c r="K43" s="16"/>
      <c r="L43" s="27">
        <v>15947.1</v>
      </c>
      <c r="M43" s="23">
        <f t="shared" si="3"/>
        <v>49622.071666666663</v>
      </c>
      <c r="N43" s="16">
        <f>SUM(M44:M51)+I44</f>
        <v>1796212.8953333334</v>
      </c>
    </row>
    <row r="44" spans="7:17" hidden="1" x14ac:dyDescent="0.25">
      <c r="G44" t="s">
        <v>17</v>
      </c>
      <c r="H44" s="25">
        <v>2021</v>
      </c>
      <c r="I44" s="27">
        <f>SUM(K23:K26)</f>
        <v>1473958.112</v>
      </c>
      <c r="J44" s="27">
        <f>SUM(J31)</f>
        <v>33674.971666666665</v>
      </c>
      <c r="K44" s="16"/>
      <c r="L44" s="27">
        <v>15947.1</v>
      </c>
      <c r="M44" s="23">
        <f t="shared" si="3"/>
        <v>49622.071666666663</v>
      </c>
      <c r="N44" s="16">
        <f>SUM(M45:M51)+I45</f>
        <v>272632.71166666667</v>
      </c>
      <c r="P44" s="94" t="s">
        <v>97</v>
      </c>
    </row>
    <row r="45" spans="7:17" hidden="1" x14ac:dyDescent="0.25">
      <c r="G45" s="22" t="s">
        <v>18</v>
      </c>
      <c r="H45" s="24">
        <v>2021</v>
      </c>
      <c r="I45" s="27">
        <v>0</v>
      </c>
      <c r="J45" s="79">
        <f>+P46/12</f>
        <v>23000.431666666667</v>
      </c>
      <c r="K45" s="16"/>
      <c r="L45" s="27">
        <v>15947.1</v>
      </c>
      <c r="M45" s="23">
        <f>SUM(J45:L45)</f>
        <v>38947.531666666669</v>
      </c>
      <c r="N45" s="16">
        <f>+SUM(J46:J57)+SUM(L46:L56)</f>
        <v>371687.76</v>
      </c>
      <c r="O45" s="16"/>
      <c r="P45" s="94" t="s">
        <v>95</v>
      </c>
      <c r="Q45" s="96" t="s">
        <v>98</v>
      </c>
    </row>
    <row r="46" spans="7:17" hidden="1" x14ac:dyDescent="0.25">
      <c r="G46" t="s">
        <v>19</v>
      </c>
      <c r="H46" s="25">
        <v>2021</v>
      </c>
      <c r="I46" s="27">
        <v>0</v>
      </c>
      <c r="J46" s="79">
        <v>23000.43</v>
      </c>
      <c r="K46" s="16"/>
      <c r="L46" s="27">
        <v>15947.1</v>
      </c>
      <c r="M46" s="23">
        <f t="shared" ref="M46:M56" si="4">SUM(J46:L46)</f>
        <v>38947.53</v>
      </c>
      <c r="N46" s="16">
        <f>SUM(J47:J57)+SUM(L47:L57)</f>
        <v>332740.23</v>
      </c>
      <c r="P46" s="95">
        <v>276005.18</v>
      </c>
      <c r="Q46" s="96">
        <v>188094</v>
      </c>
    </row>
    <row r="47" spans="7:17" hidden="1" x14ac:dyDescent="0.25">
      <c r="G47" s="22" t="s">
        <v>20</v>
      </c>
      <c r="H47" s="24">
        <v>2021</v>
      </c>
      <c r="I47" s="27">
        <v>0</v>
      </c>
      <c r="J47" s="79">
        <v>23000.43</v>
      </c>
      <c r="K47" s="16"/>
      <c r="L47" s="27">
        <v>15947.1</v>
      </c>
      <c r="M47" s="23">
        <f t="shared" si="4"/>
        <v>38947.53</v>
      </c>
      <c r="N47" s="16">
        <f>SUM(J48:J57)+SUM(L48:L57)</f>
        <v>293792.69999999995</v>
      </c>
      <c r="P47" s="95">
        <f>+P46/12</f>
        <v>23000.431666666667</v>
      </c>
      <c r="Q47" s="96">
        <f>+Q46/12</f>
        <v>15674.5</v>
      </c>
    </row>
    <row r="48" spans="7:17" hidden="1" x14ac:dyDescent="0.25">
      <c r="G48" t="s">
        <v>28</v>
      </c>
      <c r="H48" s="25">
        <v>2021</v>
      </c>
      <c r="I48" s="27">
        <v>0</v>
      </c>
      <c r="J48" s="79">
        <v>23000.43</v>
      </c>
      <c r="K48" s="16"/>
      <c r="L48" s="27">
        <v>15947.1</v>
      </c>
      <c r="M48" s="23">
        <f t="shared" si="4"/>
        <v>38947.53</v>
      </c>
      <c r="N48" s="16">
        <f>SUM(J49:J57)+SUM(L49:L57)</f>
        <v>254845.16999999998</v>
      </c>
    </row>
    <row r="49" spans="7:17" hidden="1" x14ac:dyDescent="0.25">
      <c r="G49" s="22" t="s">
        <v>21</v>
      </c>
      <c r="H49" s="24">
        <v>2021</v>
      </c>
      <c r="I49" s="27">
        <v>0</v>
      </c>
      <c r="J49" s="79">
        <v>23000.43</v>
      </c>
      <c r="K49" s="16"/>
      <c r="L49" s="27">
        <v>15947.1</v>
      </c>
      <c r="M49" s="23">
        <f t="shared" si="4"/>
        <v>38947.53</v>
      </c>
      <c r="N49" s="16">
        <f>SUM(J50:J57)+SUM(L50:L57)</f>
        <v>215897.63999999998</v>
      </c>
      <c r="P49" s="110" t="s">
        <v>101</v>
      </c>
      <c r="Q49" s="111" t="s">
        <v>100</v>
      </c>
    </row>
    <row r="50" spans="7:17" hidden="1" x14ac:dyDescent="0.25">
      <c r="G50" t="s">
        <v>22</v>
      </c>
      <c r="H50" s="25">
        <v>2021</v>
      </c>
      <c r="I50" s="27">
        <v>0</v>
      </c>
      <c r="J50" s="79">
        <v>23000.43</v>
      </c>
      <c r="K50" s="16"/>
      <c r="L50" s="27">
        <v>15947.1</v>
      </c>
      <c r="M50" s="23">
        <f t="shared" si="4"/>
        <v>38947.53</v>
      </c>
      <c r="N50" s="16">
        <f>SUM(J51:J57)+SUM(L51)</f>
        <v>176950.11</v>
      </c>
      <c r="P50" s="57">
        <v>272842.73</v>
      </c>
    </row>
    <row r="51" spans="7:17" hidden="1" x14ac:dyDescent="0.25">
      <c r="G51" s="22" t="s">
        <v>23</v>
      </c>
      <c r="H51" s="24">
        <v>2021</v>
      </c>
      <c r="I51" s="97">
        <f>+Q47</f>
        <v>15674.5</v>
      </c>
      <c r="J51" s="79">
        <v>23000.43</v>
      </c>
      <c r="K51" s="16"/>
      <c r="L51" s="27">
        <v>15947.1</v>
      </c>
      <c r="M51" s="23">
        <f t="shared" si="4"/>
        <v>38947.53</v>
      </c>
      <c r="N51" s="16">
        <f>SUM(J52:J57)+SUM(I52:I63)</f>
        <v>326096.57999999996</v>
      </c>
    </row>
    <row r="52" spans="7:17" hidden="1" x14ac:dyDescent="0.25">
      <c r="G52" s="22" t="s">
        <v>24</v>
      </c>
      <c r="H52" s="24">
        <v>2021</v>
      </c>
      <c r="I52" s="97">
        <f>+I51</f>
        <v>15674.5</v>
      </c>
      <c r="J52" s="79">
        <v>23000.43</v>
      </c>
      <c r="K52" s="16"/>
      <c r="L52" s="27">
        <v>0</v>
      </c>
      <c r="M52" s="23">
        <f t="shared" si="4"/>
        <v>23000.43</v>
      </c>
      <c r="N52" s="16">
        <f>SUM(J53:J57)+SUM(I53:I63)</f>
        <v>287421.65000000002</v>
      </c>
    </row>
    <row r="53" spans="7:17" hidden="1" x14ac:dyDescent="0.25">
      <c r="G53" s="22" t="s">
        <v>25</v>
      </c>
      <c r="H53" s="24">
        <v>2021</v>
      </c>
      <c r="I53" s="97">
        <f t="shared" ref="I53:I63" si="5">+I52</f>
        <v>15674.5</v>
      </c>
      <c r="J53" s="79">
        <v>23000.43</v>
      </c>
      <c r="K53" s="16"/>
      <c r="L53" s="27">
        <v>0</v>
      </c>
      <c r="M53" s="23">
        <f t="shared" si="4"/>
        <v>23000.43</v>
      </c>
      <c r="N53" s="16">
        <f>SUM(J54:J58)+SUM(I54:I63)</f>
        <v>271483.61416666664</v>
      </c>
    </row>
    <row r="54" spans="7:17" hidden="1" x14ac:dyDescent="0.25">
      <c r="G54" s="22" t="s">
        <v>26</v>
      </c>
      <c r="H54" s="24">
        <v>2021</v>
      </c>
      <c r="I54" s="97">
        <f t="shared" si="5"/>
        <v>15674.5</v>
      </c>
      <c r="J54" s="79">
        <v>23000.43</v>
      </c>
      <c r="K54" s="16"/>
      <c r="L54" s="27">
        <v>0</v>
      </c>
      <c r="M54" s="23">
        <f t="shared" si="4"/>
        <v>23000.43</v>
      </c>
      <c r="N54" s="16">
        <f>SUM(J55:J57)+SUM(I55:I63)</f>
        <v>210071.79</v>
      </c>
    </row>
    <row r="55" spans="7:17" hidden="1" x14ac:dyDescent="0.25">
      <c r="G55" s="22" t="s">
        <v>27</v>
      </c>
      <c r="H55" s="24">
        <v>2021</v>
      </c>
      <c r="I55" s="97">
        <f t="shared" si="5"/>
        <v>15674.5</v>
      </c>
      <c r="J55" s="79">
        <v>23000.43</v>
      </c>
      <c r="K55" s="16"/>
      <c r="L55" s="27">
        <v>0</v>
      </c>
      <c r="M55" s="23">
        <f t="shared" si="4"/>
        <v>23000.43</v>
      </c>
      <c r="N55" s="16">
        <f>SUM(J56:J57)+SUM(I56:I63)</f>
        <v>171396.86</v>
      </c>
    </row>
    <row r="56" spans="7:17" hidden="1" x14ac:dyDescent="0.25">
      <c r="G56" s="22" t="s">
        <v>17</v>
      </c>
      <c r="H56" s="24">
        <v>2022</v>
      </c>
      <c r="I56" s="97">
        <f t="shared" si="5"/>
        <v>15674.5</v>
      </c>
      <c r="J56" s="79">
        <v>23000.43</v>
      </c>
      <c r="K56" s="16"/>
      <c r="L56" s="27">
        <v>0</v>
      </c>
      <c r="M56" s="23">
        <f t="shared" si="4"/>
        <v>23000.43</v>
      </c>
      <c r="N56" s="16">
        <f>SUM(J57)+SUM(I57:I63)</f>
        <v>132721.93</v>
      </c>
    </row>
    <row r="57" spans="7:17" hidden="1" x14ac:dyDescent="0.25">
      <c r="G57" s="22" t="s">
        <v>18</v>
      </c>
      <c r="H57" s="24">
        <v>2022</v>
      </c>
      <c r="I57" s="97">
        <f t="shared" si="5"/>
        <v>15674.5</v>
      </c>
      <c r="J57" s="79">
        <v>23000.43</v>
      </c>
      <c r="K57" s="16"/>
      <c r="L57" s="27">
        <v>0</v>
      </c>
      <c r="M57" s="23">
        <f>SUM(J57:L57)</f>
        <v>23000.43</v>
      </c>
      <c r="N57" s="16">
        <f>SUM(J58:J69)+SUM(I58:I63)</f>
        <v>366889.73</v>
      </c>
    </row>
    <row r="58" spans="7:17" hidden="1" x14ac:dyDescent="0.25">
      <c r="G58" s="22" t="s">
        <v>19</v>
      </c>
      <c r="H58" s="24">
        <v>2022</v>
      </c>
      <c r="I58" s="97">
        <f t="shared" si="5"/>
        <v>15674.5</v>
      </c>
      <c r="J58" s="79">
        <f>+P50/12</f>
        <v>22736.894166666665</v>
      </c>
      <c r="K58" s="16"/>
      <c r="L58" s="27"/>
      <c r="M58" s="23"/>
      <c r="N58" s="16">
        <f>SUM(J59:J79)+SUM(I59:I64)</f>
        <v>574143.40249999985</v>
      </c>
    </row>
    <row r="59" spans="7:17" hidden="1" x14ac:dyDescent="0.25">
      <c r="G59" s="22" t="s">
        <v>20</v>
      </c>
      <c r="H59" s="24">
        <v>2022</v>
      </c>
      <c r="I59" s="97">
        <f t="shared" si="5"/>
        <v>15674.5</v>
      </c>
      <c r="J59" s="79">
        <f t="shared" ref="J59:J68" si="6">+J58</f>
        <v>22736.894166666665</v>
      </c>
      <c r="K59" s="16"/>
      <c r="L59" s="27"/>
      <c r="M59" s="23"/>
      <c r="N59" s="16">
        <f>SUM(J60:J69)+SUM(I60:I65)</f>
        <v>290066.94166666665</v>
      </c>
      <c r="P59" s="5"/>
    </row>
    <row r="60" spans="7:17" hidden="1" x14ac:dyDescent="0.25">
      <c r="G60" s="22" t="s">
        <v>28</v>
      </c>
      <c r="H60" s="24">
        <v>2022</v>
      </c>
      <c r="I60" s="97">
        <f t="shared" si="5"/>
        <v>15674.5</v>
      </c>
      <c r="J60" s="79">
        <f t="shared" si="6"/>
        <v>22736.894166666665</v>
      </c>
      <c r="K60" s="16"/>
      <c r="L60" s="27"/>
      <c r="M60" s="23"/>
      <c r="N60" s="16">
        <f>SUM(J61:J79)+SUM(I61:I66)</f>
        <v>497320.61416666652</v>
      </c>
      <c r="P60" s="5"/>
    </row>
    <row r="61" spans="7:17" hidden="1" x14ac:dyDescent="0.25">
      <c r="G61" s="22" t="s">
        <v>21</v>
      </c>
      <c r="H61" s="24">
        <v>2022</v>
      </c>
      <c r="I61" s="97">
        <f t="shared" si="5"/>
        <v>15674.5</v>
      </c>
      <c r="J61" s="79">
        <f t="shared" si="6"/>
        <v>22736.894166666665</v>
      </c>
      <c r="K61" s="16"/>
      <c r="L61" s="27"/>
      <c r="M61" s="23"/>
      <c r="N61" s="16">
        <f>SUM(J62:J69)+SUM(I62:I67)</f>
        <v>213244.15333333332</v>
      </c>
      <c r="P61" s="5"/>
    </row>
    <row r="62" spans="7:17" hidden="1" x14ac:dyDescent="0.25">
      <c r="G62" s="22" t="s">
        <v>22</v>
      </c>
      <c r="H62" s="24">
        <v>2022</v>
      </c>
      <c r="I62" s="97">
        <f t="shared" si="5"/>
        <v>15674.5</v>
      </c>
      <c r="J62" s="79">
        <f t="shared" si="6"/>
        <v>22736.894166666665</v>
      </c>
      <c r="K62" s="16"/>
      <c r="L62" s="27"/>
      <c r="M62" s="23"/>
      <c r="N62" s="16">
        <f>SUM(J63:J79)+SUM(I63:I68)</f>
        <v>420497.82583333319</v>
      </c>
      <c r="P62" s="5"/>
    </row>
    <row r="63" spans="7:17" x14ac:dyDescent="0.25">
      <c r="G63" s="22" t="s">
        <v>23</v>
      </c>
      <c r="H63" s="24">
        <v>2022</v>
      </c>
      <c r="I63" s="97">
        <f t="shared" si="5"/>
        <v>15674.5</v>
      </c>
      <c r="J63" s="79">
        <f t="shared" si="6"/>
        <v>22736.894166666665</v>
      </c>
      <c r="K63" s="16"/>
      <c r="L63" s="27">
        <f>+I12/12</f>
        <v>21865.615000000002</v>
      </c>
      <c r="M63" s="16"/>
      <c r="N63" s="16">
        <f t="shared" ref="N63:N67" si="7">SUM(J64:J69)+SUM(L64:L74)</f>
        <v>376943.12999999995</v>
      </c>
      <c r="P63" s="16"/>
    </row>
    <row r="64" spans="7:17" x14ac:dyDescent="0.25">
      <c r="G64" s="22" t="s">
        <v>24</v>
      </c>
      <c r="H64" s="24">
        <v>2022</v>
      </c>
      <c r="J64" s="79">
        <f t="shared" si="6"/>
        <v>22736.894166666665</v>
      </c>
      <c r="L64" s="27">
        <f>+L63</f>
        <v>21865.615000000002</v>
      </c>
      <c r="M64" s="16"/>
      <c r="N64" s="16">
        <f t="shared" si="7"/>
        <v>382311.56249999994</v>
      </c>
    </row>
    <row r="65" spans="7:17" x14ac:dyDescent="0.25">
      <c r="G65" s="22" t="s">
        <v>25</v>
      </c>
      <c r="H65" s="24">
        <v>2022</v>
      </c>
      <c r="J65" s="79">
        <f t="shared" si="6"/>
        <v>22736.894166666665</v>
      </c>
      <c r="L65" s="27">
        <f t="shared" ref="L65:L74" si="8">+L64</f>
        <v>21865.615000000002</v>
      </c>
      <c r="M65" s="16"/>
      <c r="N65" s="16">
        <f t="shared" si="7"/>
        <v>387679.995</v>
      </c>
    </row>
    <row r="66" spans="7:17" x14ac:dyDescent="0.25">
      <c r="G66" s="22" t="s">
        <v>26</v>
      </c>
      <c r="H66" s="24">
        <v>2022</v>
      </c>
      <c r="J66" s="79">
        <f t="shared" si="6"/>
        <v>22736.894166666665</v>
      </c>
      <c r="L66" s="27">
        <f t="shared" si="8"/>
        <v>21865.615000000002</v>
      </c>
      <c r="M66" s="16"/>
      <c r="N66" s="16">
        <f t="shared" si="7"/>
        <v>393048.42749999999</v>
      </c>
    </row>
    <row r="67" spans="7:17" x14ac:dyDescent="0.25">
      <c r="G67" s="22" t="s">
        <v>27</v>
      </c>
      <c r="H67" s="24">
        <v>2022</v>
      </c>
      <c r="J67" s="79">
        <f t="shared" si="6"/>
        <v>22736.894166666665</v>
      </c>
      <c r="L67" s="27">
        <f t="shared" si="8"/>
        <v>21865.615000000002</v>
      </c>
      <c r="M67" s="16"/>
      <c r="N67" s="16">
        <f t="shared" si="7"/>
        <v>398416.86</v>
      </c>
    </row>
    <row r="68" spans="7:17" x14ac:dyDescent="0.25">
      <c r="G68" s="22" t="s">
        <v>17</v>
      </c>
      <c r="H68" s="24">
        <v>2023</v>
      </c>
      <c r="J68" s="79">
        <f t="shared" si="6"/>
        <v>22736.894166666665</v>
      </c>
      <c r="L68" s="27">
        <f t="shared" si="8"/>
        <v>21865.615000000002</v>
      </c>
      <c r="M68" s="16"/>
      <c r="N68" s="16">
        <f>SUM(J69)+SUM(L69:L79)</f>
        <v>280952.75916666666</v>
      </c>
    </row>
    <row r="69" spans="7:17" x14ac:dyDescent="0.25">
      <c r="G69" s="22" t="s">
        <v>18</v>
      </c>
      <c r="H69" s="24">
        <v>2023</v>
      </c>
      <c r="I69" s="70"/>
      <c r="J69" s="79">
        <f>+J68</f>
        <v>22736.894166666665</v>
      </c>
      <c r="L69" s="27">
        <f t="shared" si="8"/>
        <v>21865.615000000002</v>
      </c>
      <c r="M69" s="16"/>
      <c r="N69" s="136">
        <f>SUM(J70:J81)+SUM(L70:L81)</f>
        <v>581957.19999999995</v>
      </c>
      <c r="P69" t="s">
        <v>114</v>
      </c>
    </row>
    <row r="70" spans="7:17" x14ac:dyDescent="0.25">
      <c r="G70" s="22" t="s">
        <v>19</v>
      </c>
      <c r="H70" s="24">
        <v>2023</v>
      </c>
      <c r="I70" s="70"/>
      <c r="J70" s="29">
        <f>+I13/12</f>
        <v>24566.506666666668</v>
      </c>
      <c r="L70" s="27">
        <f t="shared" si="8"/>
        <v>21865.615000000002</v>
      </c>
      <c r="M70" s="16"/>
      <c r="N70" s="16">
        <f>SUM(J71:K81)+SUM(L71:L81)</f>
        <v>535525.07833333337</v>
      </c>
      <c r="P70" s="5">
        <v>205921.85</v>
      </c>
      <c r="Q70" s="64"/>
    </row>
    <row r="71" spans="7:17" x14ac:dyDescent="0.25">
      <c r="G71" s="22" t="s">
        <v>20</v>
      </c>
      <c r="H71" s="24">
        <v>2023</v>
      </c>
      <c r="I71" s="70"/>
      <c r="J71" s="29">
        <f t="shared" ref="J71:J81" si="9">+J70</f>
        <v>24566.506666666668</v>
      </c>
      <c r="L71" s="27">
        <f t="shared" si="8"/>
        <v>21865.615000000002</v>
      </c>
      <c r="M71" s="16"/>
      <c r="N71" s="16">
        <f>SUM(J72:J81)+SUM(L72:L81)</f>
        <v>489092.95666666667</v>
      </c>
      <c r="P71" s="5">
        <v>9473.7199999999993</v>
      </c>
      <c r="Q71" s="64"/>
    </row>
    <row r="72" spans="7:17" x14ac:dyDescent="0.25">
      <c r="G72" s="22" t="s">
        <v>28</v>
      </c>
      <c r="H72" s="24">
        <v>2023</v>
      </c>
      <c r="I72" s="70"/>
      <c r="J72" s="29">
        <f t="shared" si="9"/>
        <v>24566.506666666668</v>
      </c>
      <c r="L72" s="27">
        <f t="shared" si="8"/>
        <v>21865.615000000002</v>
      </c>
      <c r="M72" s="16"/>
      <c r="N72" s="16">
        <f>SUM(J73:J81)+SUM(L73:L81)</f>
        <v>442660.83499999996</v>
      </c>
      <c r="P72" s="5">
        <v>79402.509999999995</v>
      </c>
      <c r="Q72" s="64"/>
    </row>
    <row r="73" spans="7:17" x14ac:dyDescent="0.25">
      <c r="G73" s="22" t="s">
        <v>21</v>
      </c>
      <c r="H73" s="24">
        <v>2023</v>
      </c>
      <c r="I73" s="70"/>
      <c r="J73" s="29">
        <f t="shared" si="9"/>
        <v>24566.506666666668</v>
      </c>
      <c r="L73" s="27">
        <f t="shared" si="8"/>
        <v>21865.615000000002</v>
      </c>
      <c r="M73" s="16"/>
      <c r="N73" s="16">
        <f>SUM(J74:J81)+SUM(L74:L81)</f>
        <v>396228.71333333332</v>
      </c>
      <c r="P73" s="134">
        <f>SUM(P70:P72)</f>
        <v>294798.08000000002</v>
      </c>
      <c r="Q73" s="64"/>
    </row>
    <row r="74" spans="7:17" x14ac:dyDescent="0.25">
      <c r="G74" s="22" t="s">
        <v>22</v>
      </c>
      <c r="H74" s="24">
        <v>2023</v>
      </c>
      <c r="I74" s="70"/>
      <c r="J74" s="29">
        <f>+J73</f>
        <v>24566.506666666668</v>
      </c>
      <c r="L74" s="27">
        <f t="shared" si="8"/>
        <v>21865.615000000002</v>
      </c>
      <c r="M74" s="16"/>
      <c r="N74" s="16">
        <f>SUM(J75:J81)</f>
        <v>171965.54666666669</v>
      </c>
      <c r="Q74" s="64"/>
    </row>
    <row r="75" spans="7:17" x14ac:dyDescent="0.25">
      <c r="G75" s="22" t="s">
        <v>23</v>
      </c>
      <c r="H75" s="24">
        <v>2023</v>
      </c>
      <c r="I75" s="70"/>
      <c r="J75" s="29">
        <f t="shared" si="9"/>
        <v>24566.506666666668</v>
      </c>
      <c r="L75" s="29">
        <f>+P77/12</f>
        <v>25404.434999999998</v>
      </c>
      <c r="N75" s="16">
        <f>SUM(J76:J86)+SUM(L76:L86)</f>
        <v>426847.82499999995</v>
      </c>
      <c r="Q75" s="64"/>
    </row>
    <row r="76" spans="7:17" x14ac:dyDescent="0.25">
      <c r="G76" s="22" t="s">
        <v>24</v>
      </c>
      <c r="H76" s="24">
        <v>2023</v>
      </c>
      <c r="I76" s="70"/>
      <c r="J76" s="29">
        <f t="shared" si="9"/>
        <v>24566.506666666668</v>
      </c>
      <c r="L76" s="16">
        <f t="shared" ref="L76:L86" si="10">+L75</f>
        <v>25404.434999999998</v>
      </c>
      <c r="N76" s="16">
        <f>SUM(J77:J87)+SUM(L77:L87)</f>
        <v>376876.8833333333</v>
      </c>
      <c r="P76" t="s">
        <v>117</v>
      </c>
      <c r="Q76" s="64"/>
    </row>
    <row r="77" spans="7:17" x14ac:dyDescent="0.25">
      <c r="G77" s="22" t="s">
        <v>25</v>
      </c>
      <c r="H77" s="24">
        <v>2023</v>
      </c>
      <c r="I77" s="70"/>
      <c r="J77" s="29">
        <f t="shared" si="9"/>
        <v>24566.506666666668</v>
      </c>
      <c r="L77" s="16">
        <f t="shared" si="10"/>
        <v>25404.434999999998</v>
      </c>
      <c r="N77" s="65">
        <f>SUM(J78:J88)+SUM(L78:L88)</f>
        <v>326905.94166666665</v>
      </c>
      <c r="P77" s="5">
        <v>304853.21999999997</v>
      </c>
      <c r="Q77" s="64"/>
    </row>
    <row r="78" spans="7:17" x14ac:dyDescent="0.25">
      <c r="G78" s="22" t="s">
        <v>26</v>
      </c>
      <c r="H78" s="24">
        <v>2023</v>
      </c>
      <c r="I78" s="70"/>
      <c r="J78" s="29">
        <f t="shared" si="9"/>
        <v>24566.506666666668</v>
      </c>
      <c r="L78" s="16">
        <f t="shared" si="10"/>
        <v>25404.434999999998</v>
      </c>
      <c r="P78" s="5"/>
      <c r="Q78" s="64"/>
    </row>
    <row r="79" spans="7:17" x14ac:dyDescent="0.25">
      <c r="G79" s="22" t="s">
        <v>27</v>
      </c>
      <c r="H79" s="24">
        <v>2023</v>
      </c>
      <c r="I79" s="70"/>
      <c r="J79" s="29">
        <f t="shared" si="9"/>
        <v>24566.506666666668</v>
      </c>
      <c r="L79" s="16">
        <f t="shared" si="10"/>
        <v>25404.434999999998</v>
      </c>
      <c r="P79" s="5"/>
      <c r="Q79" s="64"/>
    </row>
    <row r="80" spans="7:17" x14ac:dyDescent="0.25">
      <c r="G80" s="22" t="s">
        <v>17</v>
      </c>
      <c r="H80" s="24">
        <v>2024</v>
      </c>
      <c r="I80" s="70"/>
      <c r="J80" s="29">
        <f t="shared" si="9"/>
        <v>24566.506666666668</v>
      </c>
      <c r="L80" s="16">
        <f t="shared" si="10"/>
        <v>25404.434999999998</v>
      </c>
      <c r="P80" s="5"/>
      <c r="Q80" s="64"/>
    </row>
    <row r="81" spans="7:17" x14ac:dyDescent="0.25">
      <c r="G81" s="22" t="s">
        <v>18</v>
      </c>
      <c r="H81" s="24">
        <v>2024</v>
      </c>
      <c r="I81" s="70"/>
      <c r="J81" s="29">
        <f t="shared" si="9"/>
        <v>24566.506666666668</v>
      </c>
      <c r="L81" s="16">
        <f t="shared" si="10"/>
        <v>25404.434999999998</v>
      </c>
      <c r="P81" s="5"/>
      <c r="Q81" s="64"/>
    </row>
    <row r="82" spans="7:17" x14ac:dyDescent="0.25">
      <c r="G82" s="22"/>
      <c r="H82" s="24"/>
      <c r="I82" s="70"/>
      <c r="J82" s="29"/>
      <c r="L82" s="16">
        <f t="shared" si="10"/>
        <v>25404.434999999998</v>
      </c>
      <c r="P82" s="5"/>
      <c r="Q82" s="64"/>
    </row>
    <row r="83" spans="7:17" x14ac:dyDescent="0.25">
      <c r="G83" s="22"/>
      <c r="H83" s="24"/>
      <c r="I83" s="70"/>
      <c r="J83" s="29"/>
      <c r="L83" s="16">
        <f t="shared" si="10"/>
        <v>25404.434999999998</v>
      </c>
      <c r="P83" s="5"/>
      <c r="Q83" s="64"/>
    </row>
    <row r="84" spans="7:17" x14ac:dyDescent="0.25">
      <c r="G84" s="22"/>
      <c r="H84" s="24"/>
      <c r="I84" s="70"/>
      <c r="J84" s="29"/>
      <c r="L84" s="16">
        <f t="shared" si="10"/>
        <v>25404.434999999998</v>
      </c>
      <c r="P84" s="5"/>
      <c r="Q84" s="64"/>
    </row>
    <row r="85" spans="7:17" x14ac:dyDescent="0.25">
      <c r="G85" s="22"/>
      <c r="H85" s="24"/>
      <c r="I85" s="70"/>
      <c r="J85" s="29"/>
      <c r="L85" s="16">
        <f t="shared" si="10"/>
        <v>25404.434999999998</v>
      </c>
      <c r="Q85" s="64"/>
    </row>
    <row r="86" spans="7:17" x14ac:dyDescent="0.25">
      <c r="G86" s="22"/>
      <c r="H86" s="24"/>
      <c r="I86" s="70"/>
      <c r="J86" s="29"/>
      <c r="L86" s="16">
        <f t="shared" si="10"/>
        <v>25404.434999999998</v>
      </c>
      <c r="Q86" s="64"/>
    </row>
    <row r="87" spans="7:17" x14ac:dyDescent="0.25">
      <c r="H87" s="71" t="s">
        <v>78</v>
      </c>
      <c r="I87" s="71"/>
      <c r="J87" s="71"/>
    </row>
    <row r="88" spans="7:17" x14ac:dyDescent="0.25">
      <c r="H88" s="181" t="s">
        <v>77</v>
      </c>
      <c r="I88" s="181"/>
      <c r="J88" s="181"/>
    </row>
    <row r="89" spans="7:17" x14ac:dyDescent="0.25">
      <c r="H89" s="70"/>
      <c r="I89" s="70"/>
      <c r="J89" s="70"/>
    </row>
    <row r="90" spans="7:17" x14ac:dyDescent="0.25">
      <c r="H90" s="70"/>
      <c r="I90" s="70"/>
      <c r="J90" s="70"/>
    </row>
    <row r="91" spans="7:17" x14ac:dyDescent="0.25">
      <c r="H91" s="70"/>
      <c r="I91" s="70"/>
      <c r="J91" s="70"/>
    </row>
    <row r="94" spans="7:17" x14ac:dyDescent="0.25">
      <c r="K94" s="44"/>
    </row>
    <row r="95" spans="7:17" x14ac:dyDescent="0.25">
      <c r="K95" s="16"/>
    </row>
    <row r="97" spans="11:11" x14ac:dyDescent="0.25">
      <c r="K97" s="44"/>
    </row>
  </sheetData>
  <mergeCells count="15">
    <mergeCell ref="G11:H11"/>
    <mergeCell ref="G12:H12"/>
    <mergeCell ref="I10:L10"/>
    <mergeCell ref="G4:L4"/>
    <mergeCell ref="G5:L5"/>
    <mergeCell ref="G6:L6"/>
    <mergeCell ref="G7:L7"/>
    <mergeCell ref="L19:M19"/>
    <mergeCell ref="H88:J88"/>
    <mergeCell ref="H22:J22"/>
    <mergeCell ref="G23:J23"/>
    <mergeCell ref="G24:J24"/>
    <mergeCell ref="G25:J25"/>
    <mergeCell ref="G26:J26"/>
    <mergeCell ref="H21:J21"/>
  </mergeCells>
  <pageMargins left="0.70866141732283505" right="0.70866141732283505" top="0.74803149606299202" bottom="0.74803149606299202" header="0.31496062992126" footer="0.31496062992126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CB66-3CD4-4338-8539-67124881FD71}">
  <sheetPr>
    <tabColor rgb="FF92D050"/>
  </sheetPr>
  <dimension ref="C5:M46"/>
  <sheetViews>
    <sheetView zoomScale="70" zoomScaleNormal="70" workbookViewId="0">
      <selection activeCell="G21" sqref="G21"/>
    </sheetView>
  </sheetViews>
  <sheetFormatPr defaultColWidth="11.42578125" defaultRowHeight="15" x14ac:dyDescent="0.25"/>
  <cols>
    <col min="1" max="1" width="8.140625" customWidth="1"/>
    <col min="2" max="2" width="2.85546875" customWidth="1"/>
    <col min="3" max="3" width="61.140625" customWidth="1"/>
    <col min="4" max="4" width="35.7109375" customWidth="1"/>
    <col min="5" max="5" width="21.42578125" customWidth="1"/>
    <col min="10" max="10" width="24.85546875" customWidth="1"/>
    <col min="11" max="11" width="21" style="64" bestFit="1" customWidth="1"/>
    <col min="12" max="12" width="19.7109375" customWidth="1"/>
    <col min="13" max="13" width="25.5703125" customWidth="1"/>
  </cols>
  <sheetData>
    <row r="5" spans="3:13" ht="18.75" x14ac:dyDescent="0.3">
      <c r="C5" s="174" t="s">
        <v>0</v>
      </c>
      <c r="D5" s="174"/>
      <c r="E5" s="14"/>
      <c r="F5" s="14"/>
      <c r="G5" s="14"/>
      <c r="H5" s="14"/>
      <c r="I5" s="14"/>
      <c r="J5" s="14"/>
      <c r="K5" s="91"/>
    </row>
    <row r="6" spans="3:13" ht="18.75" x14ac:dyDescent="0.3">
      <c r="C6" s="175" t="s">
        <v>57</v>
      </c>
      <c r="D6" s="175"/>
      <c r="K6" s="68"/>
    </row>
    <row r="7" spans="3:13" ht="18.75" x14ac:dyDescent="0.3">
      <c r="C7" s="175" t="s">
        <v>123</v>
      </c>
      <c r="D7" s="175"/>
      <c r="K7" s="68"/>
    </row>
    <row r="8" spans="3:13" ht="18.75" x14ac:dyDescent="0.3">
      <c r="C8" s="176" t="s">
        <v>56</v>
      </c>
      <c r="D8" s="175"/>
      <c r="K8" s="68"/>
    </row>
    <row r="9" spans="3:13" ht="18.75" x14ac:dyDescent="0.3">
      <c r="C9" s="35"/>
      <c r="D9" s="35"/>
    </row>
    <row r="10" spans="3:13" ht="18.75" x14ac:dyDescent="0.3">
      <c r="C10" s="35"/>
      <c r="D10" s="35"/>
    </row>
    <row r="11" spans="3:13" ht="18.75" x14ac:dyDescent="0.3">
      <c r="C11" s="35"/>
      <c r="D11" s="35"/>
    </row>
    <row r="12" spans="3:13" ht="18.75" x14ac:dyDescent="0.3">
      <c r="C12" s="35"/>
      <c r="D12" s="35"/>
    </row>
    <row r="13" spans="3:13" ht="18.75" x14ac:dyDescent="0.3">
      <c r="C13" s="35"/>
      <c r="D13" s="35"/>
    </row>
    <row r="14" spans="3:13" ht="15.75" customHeight="1" x14ac:dyDescent="0.25">
      <c r="C14" s="36" t="s">
        <v>5</v>
      </c>
      <c r="D14" s="40"/>
    </row>
    <row r="15" spans="3:13" ht="34.5" customHeight="1" x14ac:dyDescent="0.25">
      <c r="C15" s="55" t="s">
        <v>60</v>
      </c>
      <c r="D15" s="66">
        <f>12773199.49-618496.7</f>
        <v>12154702.790000001</v>
      </c>
      <c r="L15" s="64"/>
      <c r="M15" s="16"/>
    </row>
    <row r="16" spans="3:13" ht="16.5" customHeight="1" x14ac:dyDescent="0.25">
      <c r="C16" s="55" t="s">
        <v>43</v>
      </c>
      <c r="D16" s="67">
        <v>618496.69999999995</v>
      </c>
    </row>
    <row r="17" spans="3:13" ht="21.75" customHeight="1" thickBot="1" x14ac:dyDescent="0.4">
      <c r="C17" s="56" t="s">
        <v>6</v>
      </c>
      <c r="D17" s="104">
        <f>SUM(D15:D16)</f>
        <v>12773199.49</v>
      </c>
      <c r="K17" s="69"/>
    </row>
    <row r="18" spans="3:13" ht="21.75" thickTop="1" x14ac:dyDescent="0.35">
      <c r="C18" s="35"/>
      <c r="D18" s="35"/>
      <c r="K18" s="69"/>
    </row>
    <row r="19" spans="3:13" ht="21" x14ac:dyDescent="0.35">
      <c r="C19" s="35"/>
      <c r="D19" s="35"/>
      <c r="K19" s="69"/>
    </row>
    <row r="20" spans="3:13" ht="21" x14ac:dyDescent="0.35">
      <c r="C20" s="35"/>
      <c r="D20" s="62"/>
      <c r="E20" s="5"/>
      <c r="F20" s="5"/>
      <c r="G20" s="5"/>
      <c r="H20" s="5"/>
      <c r="I20" s="5"/>
      <c r="J20" s="64"/>
      <c r="K20" s="69"/>
      <c r="L20" s="64"/>
    </row>
    <row r="21" spans="3:13" ht="21" x14ac:dyDescent="0.35">
      <c r="C21" s="35"/>
      <c r="D21" s="62"/>
      <c r="E21" s="5"/>
      <c r="F21" s="5"/>
      <c r="G21" s="5"/>
      <c r="H21" s="5"/>
      <c r="I21" s="5"/>
      <c r="J21" s="64"/>
      <c r="K21" s="69"/>
      <c r="L21" s="99"/>
    </row>
    <row r="22" spans="3:13" ht="21" x14ac:dyDescent="0.35">
      <c r="D22" s="5"/>
      <c r="E22" s="5"/>
      <c r="F22" s="5"/>
      <c r="G22" s="5"/>
      <c r="H22" s="5"/>
      <c r="I22" s="5"/>
      <c r="J22" s="64"/>
      <c r="K22" s="69"/>
      <c r="L22" s="64"/>
      <c r="M22" s="16"/>
    </row>
    <row r="23" spans="3:13" ht="21" x14ac:dyDescent="0.35">
      <c r="D23" s="5"/>
      <c r="E23" s="5"/>
      <c r="F23" s="5"/>
      <c r="G23" s="5"/>
      <c r="H23" s="5"/>
      <c r="I23" s="5"/>
      <c r="J23" s="64"/>
      <c r="K23" s="92"/>
      <c r="L23" s="64"/>
    </row>
    <row r="24" spans="3:13" x14ac:dyDescent="0.25">
      <c r="C24" s="70"/>
      <c r="D24" s="5"/>
      <c r="E24" s="5"/>
      <c r="F24" s="5"/>
      <c r="G24" s="5"/>
      <c r="H24" s="5"/>
      <c r="I24" s="5"/>
      <c r="J24" s="64"/>
      <c r="K24" s="93"/>
      <c r="L24" s="64"/>
    </row>
    <row r="25" spans="3:13" x14ac:dyDescent="0.25">
      <c r="C25" s="70" t="s">
        <v>90</v>
      </c>
      <c r="D25" s="27"/>
      <c r="E25" s="27"/>
      <c r="F25" s="5"/>
      <c r="G25" s="5"/>
      <c r="H25" s="5"/>
      <c r="I25" s="5"/>
      <c r="J25" s="64"/>
      <c r="K25" s="93"/>
      <c r="L25" s="100"/>
    </row>
    <row r="26" spans="3:13" x14ac:dyDescent="0.25">
      <c r="C26" s="71" t="s">
        <v>84</v>
      </c>
      <c r="D26" s="101"/>
      <c r="E26" s="101"/>
      <c r="F26" s="5"/>
      <c r="G26" s="5"/>
      <c r="H26" s="5"/>
      <c r="I26" s="5"/>
      <c r="J26" s="64"/>
      <c r="K26" s="93"/>
      <c r="L26" s="100"/>
    </row>
    <row r="27" spans="3:13" x14ac:dyDescent="0.25">
      <c r="C27" s="72" t="s">
        <v>77</v>
      </c>
      <c r="D27" s="102"/>
      <c r="E27" s="102"/>
      <c r="F27" s="5"/>
      <c r="G27" s="5"/>
      <c r="H27" s="5"/>
      <c r="I27" s="5"/>
      <c r="J27" s="64"/>
      <c r="K27" s="93"/>
      <c r="L27" s="100"/>
    </row>
    <row r="28" spans="3:13" x14ac:dyDescent="0.25">
      <c r="C28" s="70"/>
      <c r="D28" s="29"/>
      <c r="E28" s="5"/>
      <c r="F28" s="5"/>
      <c r="G28" s="5"/>
      <c r="H28" s="5"/>
      <c r="I28" s="5"/>
      <c r="J28" s="64"/>
      <c r="K28" s="93"/>
      <c r="L28" s="100"/>
    </row>
    <row r="29" spans="3:13" x14ac:dyDescent="0.25">
      <c r="C29" s="70"/>
      <c r="D29" s="29"/>
      <c r="E29" s="5"/>
      <c r="F29" s="5"/>
      <c r="G29" s="5"/>
      <c r="H29" s="5"/>
      <c r="I29" s="5"/>
      <c r="J29" s="64"/>
      <c r="K29" s="93"/>
      <c r="L29" s="100"/>
    </row>
    <row r="30" spans="3:13" x14ac:dyDescent="0.25">
      <c r="C30" s="70"/>
      <c r="D30" s="29"/>
      <c r="E30" s="5"/>
      <c r="F30" s="5"/>
      <c r="G30" s="5"/>
      <c r="H30" s="5"/>
      <c r="I30" s="5"/>
      <c r="J30" s="64"/>
      <c r="K30" s="93"/>
      <c r="L30" s="100"/>
    </row>
    <row r="31" spans="3:13" x14ac:dyDescent="0.25">
      <c r="D31" s="29"/>
      <c r="E31" s="5"/>
      <c r="F31" s="5"/>
      <c r="G31" s="5"/>
      <c r="H31" s="5"/>
      <c r="I31" s="5"/>
      <c r="J31" s="64"/>
      <c r="K31" s="93"/>
      <c r="L31" s="64"/>
    </row>
    <row r="32" spans="3:13" x14ac:dyDescent="0.25">
      <c r="D32" s="29"/>
      <c r="E32" s="103"/>
      <c r="F32" s="5"/>
      <c r="G32" s="5"/>
      <c r="H32" s="5"/>
      <c r="I32" s="5"/>
      <c r="J32" s="64"/>
      <c r="K32" s="93"/>
      <c r="L32" s="64"/>
    </row>
    <row r="33" spans="4:12" x14ac:dyDescent="0.25">
      <c r="D33" s="29"/>
      <c r="E33" s="5"/>
      <c r="F33" s="5"/>
      <c r="G33" s="5"/>
      <c r="H33" s="5"/>
      <c r="I33" s="5"/>
      <c r="J33" s="64"/>
      <c r="K33" s="93"/>
      <c r="L33" s="64"/>
    </row>
    <row r="34" spans="4:12" x14ac:dyDescent="0.25">
      <c r="D34" s="29"/>
      <c r="E34" s="5"/>
      <c r="F34" s="5"/>
      <c r="G34" s="5"/>
      <c r="H34" s="5"/>
      <c r="I34" s="5"/>
      <c r="J34" s="64"/>
      <c r="K34" s="93"/>
      <c r="L34" s="64"/>
    </row>
    <row r="35" spans="4:12" x14ac:dyDescent="0.25">
      <c r="D35" s="29"/>
      <c r="E35" s="5"/>
      <c r="F35" s="5"/>
      <c r="G35" s="5"/>
      <c r="H35" s="5"/>
      <c r="I35" s="5"/>
      <c r="J35" s="64"/>
      <c r="L35" s="64"/>
    </row>
    <row r="36" spans="4:12" x14ac:dyDescent="0.25">
      <c r="D36" s="5"/>
      <c r="E36" s="5"/>
      <c r="F36" s="5"/>
      <c r="G36" s="5"/>
      <c r="H36" s="5"/>
      <c r="I36" s="5"/>
      <c r="J36" s="64"/>
      <c r="L36" s="64"/>
    </row>
    <row r="37" spans="4:12" x14ac:dyDescent="0.25">
      <c r="D37" s="5"/>
      <c r="E37" s="5"/>
      <c r="F37" s="5"/>
      <c r="G37" s="5"/>
      <c r="H37" s="5"/>
      <c r="I37" s="5"/>
      <c r="J37" s="64"/>
      <c r="L37" s="64"/>
    </row>
    <row r="38" spans="4:12" x14ac:dyDescent="0.25">
      <c r="D38" s="5"/>
      <c r="E38" s="5"/>
      <c r="F38" s="5"/>
      <c r="G38" s="5"/>
      <c r="H38" s="5"/>
      <c r="I38" s="5"/>
      <c r="J38" s="64"/>
      <c r="L38" s="64"/>
    </row>
    <row r="39" spans="4:12" x14ac:dyDescent="0.25">
      <c r="D39" s="5"/>
      <c r="E39" s="5"/>
      <c r="F39" s="5"/>
      <c r="G39" s="5"/>
      <c r="H39" s="5"/>
      <c r="I39" s="5"/>
      <c r="J39" s="64"/>
      <c r="L39" s="64"/>
    </row>
    <row r="40" spans="4:12" x14ac:dyDescent="0.25">
      <c r="D40" s="5"/>
      <c r="E40" s="5"/>
      <c r="F40" s="5"/>
      <c r="G40" s="5"/>
      <c r="H40" s="5"/>
      <c r="I40" s="5"/>
      <c r="J40" s="64"/>
      <c r="L40" s="64"/>
    </row>
    <row r="41" spans="4:12" x14ac:dyDescent="0.25">
      <c r="D41" s="5"/>
      <c r="E41" s="5"/>
      <c r="F41" s="5"/>
      <c r="G41" s="5"/>
      <c r="H41" s="5"/>
      <c r="I41" s="5"/>
      <c r="J41" s="64"/>
      <c r="L41" s="64"/>
    </row>
    <row r="42" spans="4:12" x14ac:dyDescent="0.25">
      <c r="D42" s="5"/>
      <c r="E42" s="5"/>
      <c r="F42" s="5"/>
      <c r="G42" s="5"/>
      <c r="H42" s="5"/>
      <c r="I42" s="5"/>
      <c r="J42" s="64"/>
      <c r="L42" s="64"/>
    </row>
    <row r="43" spans="4:12" x14ac:dyDescent="0.25">
      <c r="D43" s="5"/>
      <c r="E43" s="5"/>
      <c r="F43" s="5"/>
      <c r="G43" s="5"/>
      <c r="H43" s="5"/>
      <c r="I43" s="5"/>
      <c r="J43" s="64"/>
      <c r="L43" s="64"/>
    </row>
    <row r="44" spans="4:12" x14ac:dyDescent="0.25">
      <c r="D44" s="5"/>
      <c r="E44" s="5"/>
      <c r="F44" s="5"/>
      <c r="G44" s="5"/>
      <c r="H44" s="5"/>
      <c r="I44" s="5"/>
      <c r="J44" s="64"/>
      <c r="L44" s="64"/>
    </row>
    <row r="45" spans="4:12" x14ac:dyDescent="0.25">
      <c r="D45" s="5"/>
      <c r="E45" s="5"/>
      <c r="F45" s="5"/>
      <c r="G45" s="5"/>
      <c r="H45" s="5"/>
      <c r="I45" s="5"/>
      <c r="J45" s="64"/>
      <c r="L45" s="64"/>
    </row>
    <row r="46" spans="4:12" x14ac:dyDescent="0.25">
      <c r="D46" s="5"/>
      <c r="E46" s="5"/>
      <c r="F46" s="5"/>
      <c r="G46" s="5"/>
      <c r="H46" s="5"/>
      <c r="I46" s="5"/>
      <c r="J46" s="64"/>
      <c r="L46" s="64"/>
    </row>
  </sheetData>
  <mergeCells count="4">
    <mergeCell ref="C5:D5"/>
    <mergeCell ref="C6:D6"/>
    <mergeCell ref="C7:D7"/>
    <mergeCell ref="C8:D8"/>
  </mergeCells>
  <pageMargins left="0" right="0" top="0.75" bottom="0.75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0A1D-A25E-41C6-AE58-E563E88B3CB0}">
  <sheetPr>
    <tabColor rgb="FF92D050"/>
    <pageSetUpPr fitToPage="1"/>
  </sheetPr>
  <dimension ref="A1:P35"/>
  <sheetViews>
    <sheetView topLeftCell="B1" zoomScale="85" zoomScaleNormal="85" workbookViewId="0">
      <selection activeCell="J25" sqref="J25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27" customWidth="1"/>
    <col min="8" max="8" width="41.42578125" customWidth="1"/>
    <col min="9" max="9" width="17.5703125" style="25" customWidth="1"/>
    <col min="10" max="10" width="21.7109375" customWidth="1"/>
    <col min="11" max="11" width="20.85546875" style="25" customWidth="1"/>
    <col min="12" max="12" width="13.140625" bestFit="1" customWidth="1"/>
  </cols>
  <sheetData>
    <row r="1" spans="1:16" x14ac:dyDescent="0.25">
      <c r="A1" s="105"/>
      <c r="B1" s="105"/>
      <c r="C1" s="105"/>
      <c r="D1" s="105"/>
      <c r="E1" s="105"/>
      <c r="F1" s="105"/>
      <c r="G1" s="105"/>
      <c r="H1" s="105"/>
      <c r="I1" s="108"/>
      <c r="J1" s="105"/>
      <c r="K1" s="108"/>
      <c r="L1" s="105"/>
      <c r="M1" s="105"/>
      <c r="N1" s="105"/>
      <c r="O1" s="105"/>
    </row>
    <row r="2" spans="1:16" x14ac:dyDescent="0.25">
      <c r="A2" s="105"/>
      <c r="B2" s="105"/>
      <c r="C2" s="105"/>
      <c r="D2" s="105"/>
      <c r="E2" s="105"/>
      <c r="F2" s="105"/>
      <c r="G2" s="105"/>
      <c r="H2" s="105"/>
      <c r="I2" s="108"/>
      <c r="J2" s="105"/>
      <c r="K2" s="108"/>
      <c r="L2" s="105"/>
      <c r="M2" s="105"/>
      <c r="N2" s="105"/>
      <c r="O2" s="105"/>
    </row>
    <row r="3" spans="1:16" x14ac:dyDescent="0.25">
      <c r="A3" s="105"/>
      <c r="B3" s="105"/>
      <c r="C3" s="105"/>
      <c r="D3" s="105"/>
      <c r="E3" s="105"/>
      <c r="F3" s="105"/>
      <c r="G3" s="105"/>
      <c r="H3" s="105"/>
      <c r="I3" s="108"/>
      <c r="J3" s="105"/>
      <c r="K3" s="108"/>
      <c r="L3" s="105"/>
      <c r="M3" s="105"/>
      <c r="N3" s="105"/>
      <c r="O3" s="105"/>
    </row>
    <row r="4" spans="1:16" x14ac:dyDescent="0.25">
      <c r="A4" s="105"/>
      <c r="B4" s="105"/>
      <c r="C4" s="105"/>
      <c r="D4" s="105"/>
      <c r="E4" s="105"/>
      <c r="F4" s="105"/>
      <c r="G4" s="105"/>
      <c r="H4" s="105"/>
      <c r="I4" s="108"/>
      <c r="J4" s="105"/>
      <c r="K4" s="108"/>
      <c r="L4" s="105"/>
      <c r="M4" s="105"/>
      <c r="N4" s="105"/>
      <c r="O4" s="105"/>
    </row>
    <row r="5" spans="1:16" ht="15.75" x14ac:dyDescent="0.25">
      <c r="A5" s="105"/>
      <c r="B5" s="190" t="s">
        <v>0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06"/>
      <c r="N5" s="106"/>
      <c r="O5" s="106"/>
      <c r="P5" s="14"/>
    </row>
    <row r="6" spans="1:16" ht="15.75" x14ac:dyDescent="0.25">
      <c r="A6" s="105"/>
      <c r="B6" s="191" t="s">
        <v>58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05"/>
      <c r="N6" s="105"/>
      <c r="O6" s="105"/>
    </row>
    <row r="7" spans="1:16" ht="15.75" x14ac:dyDescent="0.25">
      <c r="A7" s="105"/>
      <c r="B7" s="190" t="s">
        <v>9</v>
      </c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05"/>
      <c r="N7" s="105"/>
      <c r="O7" s="105"/>
    </row>
    <row r="8" spans="1:16" ht="15.75" x14ac:dyDescent="0.25">
      <c r="A8" s="105"/>
      <c r="B8" s="191" t="s">
        <v>123</v>
      </c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05"/>
      <c r="N8" s="105"/>
      <c r="O8" s="105"/>
    </row>
    <row r="9" spans="1:16" ht="15.75" x14ac:dyDescent="0.25">
      <c r="A9" s="105"/>
      <c r="B9" s="191" t="s">
        <v>85</v>
      </c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05"/>
      <c r="N9" s="105"/>
      <c r="O9" s="105"/>
    </row>
    <row r="10" spans="1:16" ht="15.75" customHeight="1" x14ac:dyDescent="0.25">
      <c r="A10" s="105"/>
      <c r="B10" s="192" t="s">
        <v>88</v>
      </c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05"/>
      <c r="N10" s="105"/>
      <c r="O10" s="105"/>
    </row>
    <row r="11" spans="1:16" ht="15.75" x14ac:dyDescent="0.25">
      <c r="A11" s="105"/>
      <c r="B11" s="105"/>
      <c r="C11" s="105"/>
      <c r="D11" s="105"/>
      <c r="E11" s="105"/>
      <c r="F11" s="105"/>
      <c r="G11" s="105"/>
      <c r="H11" s="105"/>
      <c r="I11" s="129"/>
      <c r="J11" s="107"/>
      <c r="K11" s="108"/>
      <c r="L11" s="105"/>
      <c r="M11" s="105"/>
      <c r="N11" s="105"/>
      <c r="O11" s="105"/>
    </row>
    <row r="12" spans="1:16" ht="15.75" hidden="1" x14ac:dyDescent="0.25">
      <c r="A12" s="105"/>
      <c r="B12" s="105"/>
      <c r="C12" s="105"/>
      <c r="D12" s="105"/>
      <c r="E12" s="105"/>
      <c r="F12" s="105"/>
      <c r="G12" s="107"/>
      <c r="H12" s="107"/>
      <c r="I12" s="98"/>
      <c r="J12" s="107"/>
      <c r="K12" s="108"/>
      <c r="L12" s="105"/>
      <c r="M12" s="105"/>
      <c r="N12" s="105"/>
      <c r="O12" s="105"/>
    </row>
    <row r="13" spans="1:16" ht="15.75" hidden="1" x14ac:dyDescent="0.25">
      <c r="A13" s="105"/>
      <c r="B13" s="105"/>
      <c r="C13" s="105"/>
      <c r="D13" s="105"/>
      <c r="E13" s="105"/>
      <c r="F13" s="105"/>
      <c r="G13" s="107"/>
      <c r="H13" s="107"/>
      <c r="I13" s="98"/>
      <c r="J13" s="107"/>
      <c r="K13" s="108"/>
      <c r="L13" s="105"/>
      <c r="M13" s="105"/>
      <c r="N13" s="105"/>
      <c r="O13" s="105"/>
    </row>
    <row r="14" spans="1:16" ht="15.75" x14ac:dyDescent="0.25">
      <c r="A14" s="105"/>
      <c r="B14" s="105"/>
      <c r="C14" s="105"/>
      <c r="D14" s="105"/>
      <c r="E14" s="105"/>
      <c r="F14" s="105"/>
      <c r="G14" s="107"/>
      <c r="H14" s="107"/>
      <c r="I14" s="98"/>
      <c r="J14" s="107"/>
      <c r="K14" s="108"/>
      <c r="L14" s="105"/>
      <c r="M14" s="105"/>
      <c r="N14" s="105"/>
      <c r="O14" s="105"/>
    </row>
    <row r="15" spans="1:16" ht="31.5" x14ac:dyDescent="0.25">
      <c r="A15" s="105"/>
      <c r="B15" s="115" t="s">
        <v>67</v>
      </c>
      <c r="C15" s="116" t="s">
        <v>14</v>
      </c>
      <c r="D15" s="116" t="s">
        <v>104</v>
      </c>
      <c r="E15" s="116" t="s">
        <v>69</v>
      </c>
      <c r="F15" s="116" t="s">
        <v>66</v>
      </c>
      <c r="G15" s="117" t="s">
        <v>102</v>
      </c>
      <c r="H15" s="117" t="s">
        <v>103</v>
      </c>
      <c r="I15" s="118" t="s">
        <v>110</v>
      </c>
      <c r="J15" s="118" t="s">
        <v>105</v>
      </c>
      <c r="K15" s="119" t="s">
        <v>106</v>
      </c>
      <c r="L15" s="119" t="s">
        <v>107</v>
      </c>
      <c r="M15" s="105"/>
      <c r="N15" s="105"/>
      <c r="O15" s="105"/>
    </row>
    <row r="16" spans="1:16" ht="15.75" x14ac:dyDescent="0.25">
      <c r="A16" s="105"/>
      <c r="B16" s="108">
        <v>1</v>
      </c>
      <c r="C16" s="130" t="s">
        <v>132</v>
      </c>
      <c r="D16" s="130" t="s">
        <v>133</v>
      </c>
      <c r="E16" s="132" t="s">
        <v>116</v>
      </c>
      <c r="F16" s="120" t="s">
        <v>134</v>
      </c>
      <c r="G16" s="140" t="s">
        <v>118</v>
      </c>
      <c r="H16" s="144" t="s">
        <v>135</v>
      </c>
      <c r="I16" s="138">
        <v>73614.62</v>
      </c>
      <c r="J16" s="138">
        <v>0</v>
      </c>
      <c r="K16" s="138">
        <f t="shared" ref="K16:K18" si="0">+I16</f>
        <v>73614.62</v>
      </c>
      <c r="L16" s="139" t="s">
        <v>112</v>
      </c>
      <c r="M16" s="105"/>
      <c r="N16" s="105"/>
      <c r="O16" s="105"/>
    </row>
    <row r="17" spans="1:15" ht="15.75" x14ac:dyDescent="0.25">
      <c r="A17" s="105"/>
      <c r="B17" s="108">
        <v>2</v>
      </c>
      <c r="C17" s="130" t="s">
        <v>136</v>
      </c>
      <c r="D17" s="130" t="s">
        <v>137</v>
      </c>
      <c r="E17" s="131" t="s">
        <v>140</v>
      </c>
      <c r="F17" s="120" t="s">
        <v>138</v>
      </c>
      <c r="G17" s="141" t="s">
        <v>119</v>
      </c>
      <c r="H17" s="144" t="s">
        <v>139</v>
      </c>
      <c r="I17" s="138">
        <v>149860</v>
      </c>
      <c r="J17" s="138">
        <v>0</v>
      </c>
      <c r="K17" s="138">
        <f t="shared" si="0"/>
        <v>149860</v>
      </c>
      <c r="L17" s="139" t="s">
        <v>112</v>
      </c>
      <c r="M17" s="105"/>
      <c r="N17" s="105"/>
      <c r="O17" s="105"/>
    </row>
    <row r="18" spans="1:15" ht="15.75" x14ac:dyDescent="0.25">
      <c r="A18" s="105"/>
      <c r="B18" s="108">
        <v>3</v>
      </c>
      <c r="C18" s="130" t="s">
        <v>141</v>
      </c>
      <c r="D18" s="130" t="s">
        <v>142</v>
      </c>
      <c r="E18" s="120" t="s">
        <v>120</v>
      </c>
      <c r="F18" s="120" t="s">
        <v>120</v>
      </c>
      <c r="G18" s="120" t="s">
        <v>120</v>
      </c>
      <c r="H18" s="144" t="s">
        <v>143</v>
      </c>
      <c r="I18" s="138">
        <f>55416.67+142916.67</f>
        <v>198333.34000000003</v>
      </c>
      <c r="J18" s="138"/>
      <c r="K18" s="138">
        <f t="shared" si="0"/>
        <v>198333.34000000003</v>
      </c>
      <c r="L18" s="139" t="s">
        <v>112</v>
      </c>
      <c r="M18" s="105"/>
      <c r="N18" s="105"/>
      <c r="O18" s="105"/>
    </row>
    <row r="19" spans="1:15" ht="16.5" thickBot="1" x14ac:dyDescent="0.3">
      <c r="A19" s="105"/>
      <c r="B19" s="189"/>
      <c r="C19" s="189"/>
      <c r="D19" s="189"/>
      <c r="E19" s="189"/>
      <c r="F19" s="108"/>
      <c r="G19" s="107"/>
      <c r="H19" s="107"/>
      <c r="I19" s="121">
        <f>SUM(I16:I18)</f>
        <v>421807.96</v>
      </c>
      <c r="J19" s="121">
        <f>SUM(J16:J17)</f>
        <v>0</v>
      </c>
      <c r="K19" s="121">
        <f>SUM(K16:K18)</f>
        <v>421807.96</v>
      </c>
      <c r="L19" s="121">
        <f>SUM(L16:L17)</f>
        <v>0</v>
      </c>
      <c r="M19" s="105"/>
      <c r="N19" s="105"/>
      <c r="O19" s="105"/>
    </row>
    <row r="20" spans="1:15" ht="17.25" thickTop="1" thickBot="1" x14ac:dyDescent="0.3">
      <c r="A20" s="105"/>
      <c r="B20" s="109"/>
      <c r="C20" s="109"/>
      <c r="D20" s="109"/>
      <c r="E20" s="109"/>
      <c r="F20" s="105"/>
      <c r="G20" s="107"/>
      <c r="H20" s="107"/>
      <c r="I20" s="108"/>
      <c r="J20" s="105"/>
      <c r="K20" s="108"/>
      <c r="L20" s="105"/>
      <c r="M20" s="105"/>
      <c r="N20" s="105"/>
      <c r="O20" s="105"/>
    </row>
    <row r="21" spans="1:15" ht="15.75" thickBot="1" x14ac:dyDescent="0.3">
      <c r="A21" s="113"/>
      <c r="B21" s="127" t="s">
        <v>108</v>
      </c>
      <c r="C21" s="128"/>
      <c r="D21" s="122"/>
      <c r="E21" s="123"/>
      <c r="F21" s="113"/>
      <c r="G21" s="113"/>
      <c r="H21" s="105"/>
      <c r="I21" s="108"/>
      <c r="J21" s="105"/>
      <c r="K21" s="108"/>
      <c r="L21" s="105"/>
      <c r="M21" s="105"/>
      <c r="N21" s="105"/>
      <c r="O21" s="105"/>
    </row>
    <row r="22" spans="1:15" ht="15.75" thickBot="1" x14ac:dyDescent="0.3">
      <c r="A22" s="113"/>
      <c r="B22" s="124" t="s">
        <v>109</v>
      </c>
      <c r="C22" s="125"/>
      <c r="D22" s="125"/>
      <c r="E22" s="126"/>
      <c r="F22" s="113"/>
      <c r="G22" s="113"/>
      <c r="H22" s="105"/>
      <c r="I22" s="108"/>
      <c r="J22" s="105"/>
      <c r="K22" s="108"/>
      <c r="L22" s="112"/>
      <c r="M22" s="105"/>
      <c r="N22" s="105"/>
      <c r="O22" s="105"/>
    </row>
    <row r="23" spans="1:15" x14ac:dyDescent="0.25">
      <c r="A23" s="113"/>
      <c r="B23" s="113"/>
      <c r="C23" s="113"/>
      <c r="D23" s="113"/>
      <c r="E23" s="113"/>
      <c r="F23" s="113"/>
      <c r="G23" s="113"/>
      <c r="H23" s="105"/>
      <c r="I23" s="108"/>
      <c r="J23" s="105"/>
      <c r="K23" s="108"/>
      <c r="L23" s="112"/>
      <c r="M23" s="105"/>
      <c r="N23" s="105"/>
      <c r="O23" s="105"/>
    </row>
    <row r="24" spans="1:15" x14ac:dyDescent="0.25">
      <c r="A24" s="113"/>
      <c r="B24" s="113"/>
      <c r="C24" s="113"/>
      <c r="D24" s="113"/>
      <c r="E24" s="113"/>
      <c r="F24" s="113"/>
      <c r="G24" s="113"/>
      <c r="H24" s="105"/>
      <c r="I24" s="108"/>
      <c r="J24" s="105"/>
      <c r="K24" s="108"/>
      <c r="L24" s="105"/>
      <c r="M24" s="105"/>
      <c r="N24" s="105"/>
      <c r="O24" s="105"/>
    </row>
    <row r="25" spans="1:15" x14ac:dyDescent="0.25">
      <c r="A25" s="113"/>
      <c r="B25" s="113"/>
      <c r="C25" s="113"/>
      <c r="D25" s="113"/>
      <c r="E25" s="113"/>
      <c r="F25" s="113"/>
      <c r="G25" s="113"/>
      <c r="H25" s="105"/>
      <c r="I25" s="108"/>
      <c r="J25" s="105"/>
      <c r="K25" s="108"/>
      <c r="L25" s="105"/>
      <c r="M25" s="105"/>
      <c r="N25" s="105"/>
      <c r="O25" s="105"/>
    </row>
    <row r="26" spans="1:15" x14ac:dyDescent="0.25">
      <c r="A26" s="113"/>
      <c r="B26" s="113"/>
      <c r="C26" s="113"/>
      <c r="D26" s="113"/>
      <c r="E26" s="113"/>
      <c r="F26" s="113"/>
      <c r="G26" s="113"/>
      <c r="H26" s="105"/>
      <c r="I26" s="108"/>
      <c r="J26" s="105"/>
      <c r="K26" s="108"/>
      <c r="L26" s="105"/>
      <c r="M26" s="105"/>
      <c r="N26" s="105"/>
      <c r="O26" s="105"/>
    </row>
    <row r="27" spans="1:15" x14ac:dyDescent="0.25">
      <c r="A27" s="113"/>
      <c r="B27" s="113"/>
      <c r="C27" s="113"/>
      <c r="D27" s="113"/>
      <c r="E27" s="146"/>
      <c r="F27" s="113"/>
      <c r="G27" s="113"/>
      <c r="H27" s="105"/>
      <c r="I27" s="108"/>
      <c r="J27" s="105"/>
      <c r="K27" s="108"/>
      <c r="L27" s="105"/>
      <c r="M27" s="105"/>
      <c r="N27" s="105"/>
      <c r="O27" s="105"/>
    </row>
    <row r="28" spans="1:15" x14ac:dyDescent="0.25">
      <c r="A28" s="113"/>
      <c r="B28" s="113"/>
      <c r="C28" s="113"/>
      <c r="D28" s="113"/>
      <c r="E28" s="146"/>
      <c r="F28" s="113"/>
      <c r="G28" s="113"/>
      <c r="H28" s="105"/>
      <c r="I28" s="108"/>
      <c r="J28" s="105"/>
      <c r="K28" s="108"/>
      <c r="L28" s="105"/>
      <c r="M28" s="105"/>
      <c r="N28" s="105"/>
      <c r="O28" s="105"/>
    </row>
    <row r="29" spans="1:15" x14ac:dyDescent="0.25">
      <c r="A29" s="113"/>
      <c r="B29" s="113"/>
      <c r="C29" s="113"/>
      <c r="D29" s="113"/>
      <c r="E29" s="146"/>
      <c r="F29" s="113"/>
      <c r="G29" s="113"/>
      <c r="H29" s="105"/>
      <c r="I29" s="108"/>
      <c r="J29" s="105"/>
      <c r="K29" s="108"/>
      <c r="L29" s="105"/>
      <c r="M29" s="105"/>
      <c r="N29" s="105"/>
      <c r="O29" s="105"/>
    </row>
    <row r="30" spans="1:15" x14ac:dyDescent="0.25">
      <c r="A30" s="113"/>
      <c r="B30" s="113"/>
      <c r="C30" s="113"/>
      <c r="D30" s="113"/>
      <c r="E30" s="146"/>
      <c r="F30" s="113"/>
      <c r="G30" s="113"/>
      <c r="H30" s="105"/>
      <c r="I30" s="108"/>
      <c r="J30" s="105"/>
      <c r="K30" s="108"/>
      <c r="L30" s="105"/>
      <c r="M30" s="105"/>
      <c r="N30" s="105"/>
      <c r="O30" s="105"/>
    </row>
    <row r="31" spans="1:15" x14ac:dyDescent="0.25">
      <c r="A31" s="113"/>
      <c r="B31" s="113"/>
      <c r="C31" s="113"/>
      <c r="D31" s="113"/>
      <c r="E31" s="146"/>
      <c r="F31" s="113"/>
      <c r="G31" s="113"/>
      <c r="H31" s="105"/>
      <c r="I31" s="108"/>
      <c r="J31" s="105"/>
      <c r="K31" s="108"/>
      <c r="L31" s="105"/>
      <c r="M31" s="105"/>
      <c r="N31" s="105"/>
      <c r="O31" s="105"/>
    </row>
    <row r="32" spans="1:15" x14ac:dyDescent="0.25">
      <c r="A32" s="113"/>
      <c r="B32" s="113"/>
      <c r="C32" s="113"/>
      <c r="D32" s="113"/>
      <c r="E32" s="146"/>
      <c r="F32" s="147"/>
      <c r="G32" s="113"/>
      <c r="H32" s="105"/>
      <c r="I32" s="108"/>
      <c r="J32" s="105"/>
      <c r="K32" s="108"/>
      <c r="L32" s="105"/>
      <c r="M32" s="105"/>
      <c r="N32" s="105"/>
      <c r="O32" s="105"/>
    </row>
    <row r="33" spans="1:15" x14ac:dyDescent="0.25">
      <c r="A33" s="113"/>
      <c r="B33" s="113"/>
      <c r="C33" s="113"/>
      <c r="D33" s="113"/>
      <c r="E33" s="113"/>
      <c r="F33" s="113"/>
      <c r="G33" s="113"/>
      <c r="H33" s="105"/>
      <c r="I33" s="108"/>
      <c r="J33" s="105"/>
      <c r="K33" s="108"/>
      <c r="L33" s="105"/>
      <c r="M33" s="105"/>
      <c r="N33" s="105"/>
      <c r="O33" s="105"/>
    </row>
    <row r="34" spans="1:15" x14ac:dyDescent="0.25">
      <c r="A34" s="114"/>
      <c r="B34" s="114"/>
      <c r="C34" s="114"/>
      <c r="D34" s="114"/>
      <c r="E34" s="114"/>
      <c r="F34" s="114"/>
      <c r="G34" s="114"/>
    </row>
    <row r="35" spans="1:15" x14ac:dyDescent="0.25">
      <c r="A35" s="114"/>
      <c r="B35" s="114"/>
      <c r="C35" s="114"/>
      <c r="D35" s="114"/>
      <c r="E35" s="114"/>
      <c r="F35" s="114"/>
      <c r="G35" s="114"/>
    </row>
  </sheetData>
  <mergeCells count="7">
    <mergeCell ref="B19:E19"/>
    <mergeCell ref="B5:L5"/>
    <mergeCell ref="B6:L6"/>
    <mergeCell ref="B7:L7"/>
    <mergeCell ref="B8:L8"/>
    <mergeCell ref="B9:L9"/>
    <mergeCell ref="B10:L10"/>
  </mergeCells>
  <phoneticPr fontId="12" type="noConversion"/>
  <printOptions horizontalCentered="1"/>
  <pageMargins left="0" right="0" top="0.74803149606299202" bottom="0.74803149606299202" header="0.31496062992126" footer="0.31496062992126"/>
  <pageSetup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5380-A943-4B6F-9E95-88D713E3D793}">
  <sheetPr>
    <tabColor rgb="FF92D050"/>
  </sheetPr>
  <dimension ref="B5:N30"/>
  <sheetViews>
    <sheetView zoomScale="85" zoomScaleNormal="85" workbookViewId="0">
      <selection activeCell="B9" sqref="B9:G9"/>
    </sheetView>
  </sheetViews>
  <sheetFormatPr defaultColWidth="11.42578125" defaultRowHeight="15" x14ac:dyDescent="0.25"/>
  <cols>
    <col min="1" max="1" width="2.85546875" customWidth="1"/>
    <col min="2" max="2" width="5.85546875" customWidth="1"/>
    <col min="3" max="4" width="11" customWidth="1"/>
    <col min="5" max="5" width="15.7109375" customWidth="1"/>
    <col min="6" max="6" width="24.42578125" customWidth="1"/>
    <col min="7" max="7" width="22.140625" customWidth="1"/>
  </cols>
  <sheetData>
    <row r="5" spans="2:14" ht="15.75" x14ac:dyDescent="0.25">
      <c r="B5" s="178" t="s">
        <v>0</v>
      </c>
      <c r="C5" s="178"/>
      <c r="D5" s="178"/>
      <c r="E5" s="178"/>
      <c r="F5" s="178"/>
      <c r="G5" s="178"/>
      <c r="H5" s="32"/>
      <c r="I5" s="14"/>
      <c r="J5" s="14"/>
      <c r="K5" s="14"/>
      <c r="L5" s="14"/>
      <c r="M5" s="14"/>
      <c r="N5" s="14"/>
    </row>
    <row r="6" spans="2:14" ht="15.75" x14ac:dyDescent="0.25">
      <c r="B6" s="193" t="s">
        <v>58</v>
      </c>
      <c r="C6" s="193"/>
      <c r="D6" s="193"/>
      <c r="E6" s="193"/>
      <c r="F6" s="193"/>
      <c r="G6" s="193"/>
      <c r="H6" s="33"/>
    </row>
    <row r="7" spans="2:14" ht="15.75" x14ac:dyDescent="0.25">
      <c r="B7" s="178" t="s">
        <v>9</v>
      </c>
      <c r="C7" s="178"/>
      <c r="D7" s="178"/>
      <c r="E7" s="178"/>
      <c r="F7" s="178"/>
      <c r="G7" s="178"/>
      <c r="H7" s="33"/>
    </row>
    <row r="8" spans="2:14" ht="15.75" x14ac:dyDescent="0.25">
      <c r="B8" s="193" t="s">
        <v>122</v>
      </c>
      <c r="C8" s="193"/>
      <c r="D8" s="193"/>
      <c r="E8" s="193"/>
      <c r="F8" s="193"/>
      <c r="G8" s="193"/>
      <c r="H8" s="33"/>
    </row>
    <row r="9" spans="2:14" ht="15.75" x14ac:dyDescent="0.25">
      <c r="B9" s="193" t="s">
        <v>86</v>
      </c>
      <c r="C9" s="193"/>
      <c r="D9" s="193"/>
      <c r="E9" s="193"/>
      <c r="F9" s="193"/>
      <c r="G9" s="193"/>
      <c r="H9" s="33"/>
    </row>
    <row r="10" spans="2:14" ht="15.75" x14ac:dyDescent="0.25">
      <c r="B10" s="188" t="s">
        <v>87</v>
      </c>
      <c r="C10" s="188"/>
      <c r="D10" s="188"/>
      <c r="E10" s="188"/>
      <c r="F10" s="188"/>
      <c r="G10" s="188"/>
      <c r="H10" s="33"/>
    </row>
    <row r="11" spans="2:14" ht="15.75" x14ac:dyDescent="0.25">
      <c r="G11" s="33"/>
      <c r="H11" s="33"/>
    </row>
    <row r="12" spans="2:14" ht="15.75" x14ac:dyDescent="0.25">
      <c r="F12" s="33"/>
      <c r="G12" s="34"/>
      <c r="H12" s="33"/>
    </row>
    <row r="13" spans="2:14" ht="15.75" x14ac:dyDescent="0.25">
      <c r="F13" s="33"/>
      <c r="G13" s="45"/>
      <c r="H13" s="33"/>
    </row>
    <row r="14" spans="2:14" ht="15.75" x14ac:dyDescent="0.25">
      <c r="B14" s="46" t="s">
        <v>67</v>
      </c>
      <c r="C14" s="49" t="s">
        <v>14</v>
      </c>
      <c r="D14" s="49" t="s">
        <v>69</v>
      </c>
      <c r="E14" s="49" t="s">
        <v>66</v>
      </c>
      <c r="F14" s="48" t="s">
        <v>68</v>
      </c>
      <c r="G14" s="47" t="s">
        <v>16</v>
      </c>
      <c r="H14" s="33"/>
    </row>
    <row r="15" spans="2:14" ht="15.75" x14ac:dyDescent="0.25">
      <c r="B15" s="25"/>
      <c r="C15" s="20"/>
      <c r="D15" s="50"/>
      <c r="E15" s="25"/>
      <c r="F15" s="33"/>
      <c r="G15" s="45">
        <v>0</v>
      </c>
      <c r="H15" s="33"/>
    </row>
    <row r="16" spans="2:14" ht="15.75" x14ac:dyDescent="0.25">
      <c r="B16" s="25"/>
      <c r="C16" s="50"/>
      <c r="D16" s="50"/>
      <c r="E16" s="25"/>
      <c r="F16" s="33"/>
      <c r="G16" s="45"/>
      <c r="H16" s="33"/>
    </row>
    <row r="17" spans="2:8" ht="15.75" x14ac:dyDescent="0.25">
      <c r="B17" s="25"/>
      <c r="C17" s="50"/>
      <c r="D17" s="50"/>
      <c r="E17" s="25"/>
      <c r="F17" s="33"/>
      <c r="G17" s="45"/>
      <c r="H17" s="33"/>
    </row>
    <row r="18" spans="2:8" ht="15.75" x14ac:dyDescent="0.25">
      <c r="B18" s="25"/>
      <c r="C18" s="50"/>
      <c r="E18" s="25"/>
      <c r="F18" s="33"/>
      <c r="G18" s="45"/>
      <c r="H18" s="33"/>
    </row>
    <row r="19" spans="2:8" ht="15.75" x14ac:dyDescent="0.25">
      <c r="B19" s="25"/>
      <c r="C19" s="50"/>
      <c r="E19" s="25"/>
      <c r="F19" s="33"/>
      <c r="G19" s="45"/>
      <c r="H19" s="33"/>
    </row>
    <row r="20" spans="2:8" ht="15.75" x14ac:dyDescent="0.25">
      <c r="B20" s="25"/>
      <c r="C20" s="50"/>
      <c r="E20" s="25"/>
      <c r="F20" s="33"/>
      <c r="G20" s="53"/>
      <c r="H20" s="33"/>
    </row>
    <row r="21" spans="2:8" ht="16.5" thickBot="1" x14ac:dyDescent="0.3">
      <c r="B21" s="25"/>
      <c r="C21" s="50"/>
      <c r="E21" s="25"/>
      <c r="F21" s="52" t="s">
        <v>70</v>
      </c>
      <c r="G21" s="51">
        <f>SUM(G15:G20)</f>
        <v>0</v>
      </c>
      <c r="H21" s="33"/>
    </row>
    <row r="22" spans="2:8" ht="16.5" thickTop="1" x14ac:dyDescent="0.25">
      <c r="B22" s="25"/>
      <c r="F22" s="33"/>
      <c r="G22" s="33"/>
      <c r="H22" s="33"/>
    </row>
    <row r="23" spans="2:8" ht="15.75" x14ac:dyDescent="0.25">
      <c r="F23" s="32"/>
      <c r="G23" s="33"/>
      <c r="H23" s="33"/>
    </row>
    <row r="24" spans="2:8" ht="15.75" x14ac:dyDescent="0.25">
      <c r="B24" s="70"/>
      <c r="C24" s="70"/>
      <c r="D24" s="70"/>
      <c r="E24" s="70"/>
      <c r="F24" s="33"/>
      <c r="G24" s="33"/>
      <c r="H24" s="33"/>
    </row>
    <row r="25" spans="2:8" ht="15.75" x14ac:dyDescent="0.25">
      <c r="B25" s="70"/>
      <c r="C25" s="70"/>
      <c r="D25" s="70"/>
      <c r="E25" s="70"/>
      <c r="F25" s="33"/>
      <c r="G25" s="33"/>
      <c r="H25" s="33"/>
    </row>
    <row r="26" spans="2:8" ht="15.75" x14ac:dyDescent="0.25">
      <c r="B26" s="70"/>
      <c r="C26" s="70"/>
      <c r="D26" s="70"/>
      <c r="E26" s="70"/>
      <c r="F26" s="33"/>
      <c r="G26" s="33"/>
      <c r="H26" s="33"/>
    </row>
    <row r="27" spans="2:8" ht="15.75" x14ac:dyDescent="0.25">
      <c r="B27" s="70"/>
      <c r="C27" s="70"/>
      <c r="D27" s="70"/>
      <c r="E27" s="70"/>
      <c r="F27" s="33"/>
      <c r="H27" s="33"/>
    </row>
    <row r="28" spans="2:8" ht="15.75" x14ac:dyDescent="0.25">
      <c r="B28" s="70" t="s">
        <v>82</v>
      </c>
      <c r="C28" s="70"/>
      <c r="D28" s="70"/>
      <c r="E28" s="70"/>
      <c r="F28" s="33"/>
    </row>
    <row r="29" spans="2:8" x14ac:dyDescent="0.25">
      <c r="B29" s="70" t="s">
        <v>83</v>
      </c>
      <c r="C29" s="70"/>
      <c r="D29" s="70"/>
      <c r="E29" s="70"/>
    </row>
    <row r="30" spans="2:8" x14ac:dyDescent="0.25">
      <c r="B30" s="70"/>
      <c r="C30" s="70"/>
      <c r="D30" s="70"/>
      <c r="E30" s="70"/>
    </row>
  </sheetData>
  <mergeCells count="6">
    <mergeCell ref="B10:G10"/>
    <mergeCell ref="B5:G5"/>
    <mergeCell ref="B6:G6"/>
    <mergeCell ref="B7:G7"/>
    <mergeCell ref="B8:G8"/>
    <mergeCell ref="B9:G9"/>
  </mergeCells>
  <printOptions horizontalCentered="1"/>
  <pageMargins left="0" right="0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760F-0FF5-4B10-BE96-91CEEBEE1E45}">
  <sheetPr>
    <tabColor rgb="FF92D050"/>
    <pageSetUpPr fitToPage="1"/>
  </sheetPr>
  <dimension ref="B2:L58"/>
  <sheetViews>
    <sheetView topLeftCell="B16" workbookViewId="0">
      <selection activeCell="G46" sqref="G46"/>
    </sheetView>
  </sheetViews>
  <sheetFormatPr defaultColWidth="19.140625" defaultRowHeight="15" x14ac:dyDescent="0.25"/>
  <cols>
    <col min="1" max="1" width="0" hidden="1" customWidth="1"/>
  </cols>
  <sheetData>
    <row r="2" spans="2:12" s="142" customFormat="1" x14ac:dyDescent="0.25"/>
    <row r="3" spans="2:12" s="142" customFormat="1" x14ac:dyDescent="0.25"/>
    <row r="4" spans="2:12" s="142" customFormat="1" x14ac:dyDescent="0.25">
      <c r="B4" s="149"/>
      <c r="C4" s="150"/>
      <c r="D4" s="150"/>
      <c r="E4" s="150"/>
      <c r="F4" s="194" t="s">
        <v>179</v>
      </c>
      <c r="G4" s="194"/>
      <c r="H4" s="194"/>
      <c r="I4" s="194"/>
      <c r="J4" s="151"/>
      <c r="K4" s="152"/>
      <c r="L4" s="153"/>
    </row>
    <row r="5" spans="2:12" x14ac:dyDescent="0.25">
      <c r="B5" s="149" t="s">
        <v>14</v>
      </c>
      <c r="C5" s="150" t="s">
        <v>144</v>
      </c>
      <c r="D5" s="150" t="s">
        <v>145</v>
      </c>
      <c r="E5" s="150" t="s">
        <v>146</v>
      </c>
      <c r="F5" s="150" t="s">
        <v>147</v>
      </c>
      <c r="G5" s="150" t="s">
        <v>148</v>
      </c>
      <c r="H5" s="154" t="s">
        <v>149</v>
      </c>
      <c r="I5" s="153" t="s">
        <v>150</v>
      </c>
      <c r="J5" s="150" t="s">
        <v>151</v>
      </c>
      <c r="K5" s="153" t="s">
        <v>152</v>
      </c>
      <c r="L5" s="153" t="s">
        <v>153</v>
      </c>
    </row>
    <row r="6" spans="2:12" x14ac:dyDescent="0.25">
      <c r="B6" s="155">
        <v>45026</v>
      </c>
      <c r="C6" s="156">
        <f>+[1]Existencia!$C$64</f>
        <v>1062</v>
      </c>
      <c r="D6" s="49" t="str">
        <f>+[1]Existencia!$D$64</f>
        <v>Cinta Doble Cara</v>
      </c>
      <c r="E6" s="133" t="s">
        <v>154</v>
      </c>
      <c r="F6" s="157">
        <v>2</v>
      </c>
      <c r="G6" s="133" t="s">
        <v>155</v>
      </c>
      <c r="H6" s="49" t="s">
        <v>156</v>
      </c>
      <c r="I6" s="158">
        <f>+[1]Existencia!$I$64</f>
        <v>175</v>
      </c>
      <c r="J6" s="159">
        <f>+F6*I6</f>
        <v>350</v>
      </c>
      <c r="K6" s="160">
        <f>+J6*0.18</f>
        <v>63</v>
      </c>
      <c r="L6" s="160">
        <f>+J6+K6</f>
        <v>413</v>
      </c>
    </row>
    <row r="7" spans="2:12" x14ac:dyDescent="0.25">
      <c r="B7" s="155">
        <v>45026</v>
      </c>
      <c r="C7" s="156">
        <f>+[1]Existencia!$C$171</f>
        <v>2141</v>
      </c>
      <c r="D7" s="49" t="str">
        <f>+[1]Existencia!$D$171</f>
        <v>(3)Servilletas C-Fold</v>
      </c>
      <c r="E7" s="133" t="s">
        <v>157</v>
      </c>
      <c r="F7" s="157">
        <v>27</v>
      </c>
      <c r="G7" s="133" t="s">
        <v>158</v>
      </c>
      <c r="H7" s="49" t="s">
        <v>159</v>
      </c>
      <c r="I7" s="158">
        <f>+[1]Existencia!$I$171</f>
        <v>74</v>
      </c>
      <c r="J7" s="159">
        <f t="shared" ref="J7:J38" si="0">+F7*I7</f>
        <v>1998</v>
      </c>
      <c r="K7" s="160">
        <f t="shared" ref="K7:K38" si="1">+J7*0.18</f>
        <v>359.64</v>
      </c>
      <c r="L7" s="160">
        <f t="shared" ref="L7:L38" si="2">+J7+K7</f>
        <v>2357.64</v>
      </c>
    </row>
    <row r="8" spans="2:12" x14ac:dyDescent="0.25">
      <c r="B8" s="155">
        <v>45026</v>
      </c>
      <c r="C8" s="156">
        <f>+[1]Existencia!$C$173</f>
        <v>2017</v>
      </c>
      <c r="D8" s="49" t="str">
        <f>+[1]Existencia!$D$173</f>
        <v>Azucar Blanca</v>
      </c>
      <c r="E8" s="133" t="s">
        <v>160</v>
      </c>
      <c r="F8" s="157">
        <v>2</v>
      </c>
      <c r="G8" s="133" t="s">
        <v>155</v>
      </c>
      <c r="H8" s="49" t="s">
        <v>159</v>
      </c>
      <c r="I8" s="158">
        <f>+[1]Existencia!$I$173</f>
        <v>170</v>
      </c>
      <c r="J8" s="159">
        <f t="shared" si="0"/>
        <v>340</v>
      </c>
      <c r="K8" s="160">
        <f>+J8*0.16</f>
        <v>54.4</v>
      </c>
      <c r="L8" s="160">
        <f t="shared" si="2"/>
        <v>394.4</v>
      </c>
    </row>
    <row r="9" spans="2:12" x14ac:dyDescent="0.25">
      <c r="B9" s="155">
        <v>45026</v>
      </c>
      <c r="C9" s="156">
        <f>+[1]Existencia!$C$175</f>
        <v>2018</v>
      </c>
      <c r="D9" s="49" t="str">
        <f>+[1]Existencia!$D$175</f>
        <v>Azucar parda</v>
      </c>
      <c r="E9" s="133" t="s">
        <v>160</v>
      </c>
      <c r="F9" s="157">
        <v>2</v>
      </c>
      <c r="G9" s="133" t="s">
        <v>155</v>
      </c>
      <c r="H9" s="49" t="s">
        <v>159</v>
      </c>
      <c r="I9" s="158">
        <f>+[1]Existencia!$I$175</f>
        <v>141</v>
      </c>
      <c r="J9" s="159">
        <f t="shared" si="0"/>
        <v>282</v>
      </c>
      <c r="K9" s="160">
        <f>+J9*0.16</f>
        <v>45.12</v>
      </c>
      <c r="L9" s="160">
        <f t="shared" si="2"/>
        <v>327.12</v>
      </c>
    </row>
    <row r="10" spans="2:12" x14ac:dyDescent="0.25">
      <c r="B10" s="155">
        <v>45026</v>
      </c>
      <c r="C10" s="156">
        <f>+[1]Existencia!$C$68</f>
        <v>1066</v>
      </c>
      <c r="D10" s="49" t="str">
        <f>+[1]Existencia!$D$68</f>
        <v>Paper Clips Jumbo</v>
      </c>
      <c r="E10" s="133" t="s">
        <v>154</v>
      </c>
      <c r="F10" s="157">
        <v>1</v>
      </c>
      <c r="G10" s="133" t="s">
        <v>161</v>
      </c>
      <c r="H10" s="49" t="s">
        <v>162</v>
      </c>
      <c r="I10" s="158">
        <f>+[1]Existencia!$I$68</f>
        <v>29.5</v>
      </c>
      <c r="J10" s="159">
        <f t="shared" si="0"/>
        <v>29.5</v>
      </c>
      <c r="K10" s="160">
        <f t="shared" si="1"/>
        <v>5.31</v>
      </c>
      <c r="L10" s="160">
        <f t="shared" si="2"/>
        <v>34.81</v>
      </c>
    </row>
    <row r="11" spans="2:12" x14ac:dyDescent="0.25">
      <c r="B11" s="155">
        <v>45026</v>
      </c>
      <c r="C11" s="156">
        <f>+[1]Existencia!$C$69</f>
        <v>1068</v>
      </c>
      <c r="D11" s="49" t="str">
        <f>+[1]Existencia!$D$69</f>
        <v>Paper Clips 33mm</v>
      </c>
      <c r="E11" s="133" t="s">
        <v>154</v>
      </c>
      <c r="F11" s="157">
        <v>1</v>
      </c>
      <c r="G11" s="133" t="s">
        <v>161</v>
      </c>
      <c r="H11" s="49" t="s">
        <v>162</v>
      </c>
      <c r="I11" s="158">
        <f>+[1]Existencia!$I$69</f>
        <v>14</v>
      </c>
      <c r="J11" s="159">
        <f t="shared" si="0"/>
        <v>14</v>
      </c>
      <c r="K11" s="160">
        <f t="shared" si="1"/>
        <v>2.52</v>
      </c>
      <c r="L11" s="160">
        <f t="shared" si="2"/>
        <v>16.52</v>
      </c>
    </row>
    <row r="12" spans="2:12" x14ac:dyDescent="0.25">
      <c r="B12" s="155">
        <v>45026</v>
      </c>
      <c r="C12" s="156">
        <f>+[1]Existencia!$C$74</f>
        <v>1074</v>
      </c>
      <c r="D12" s="49" t="str">
        <f>+[1]Existencia!$D$74</f>
        <v xml:space="preserve">Post It Memo Tip 3x5 </v>
      </c>
      <c r="E12" s="133" t="s">
        <v>154</v>
      </c>
      <c r="F12" s="157">
        <v>1</v>
      </c>
      <c r="G12" s="133" t="s">
        <v>155</v>
      </c>
      <c r="H12" s="49" t="s">
        <v>162</v>
      </c>
      <c r="I12" s="158">
        <f>+[1]Existencia!$I$74</f>
        <v>30</v>
      </c>
      <c r="J12" s="159">
        <f t="shared" si="0"/>
        <v>30</v>
      </c>
      <c r="K12" s="160">
        <f t="shared" si="1"/>
        <v>5.3999999999999995</v>
      </c>
      <c r="L12" s="160">
        <f t="shared" si="2"/>
        <v>35.4</v>
      </c>
    </row>
    <row r="13" spans="2:12" x14ac:dyDescent="0.25">
      <c r="B13" s="155">
        <v>45026</v>
      </c>
      <c r="C13" s="156">
        <f>+[1]Existencia!$C$78</f>
        <v>1077</v>
      </c>
      <c r="D13" s="49" t="str">
        <f>+[1]Existencia!$D$78</f>
        <v>Post It Mini Memo Tip 1 1/2x2 (pequeño)</v>
      </c>
      <c r="E13" s="133" t="s">
        <v>154</v>
      </c>
      <c r="F13" s="157">
        <v>2</v>
      </c>
      <c r="G13" s="133" t="s">
        <v>155</v>
      </c>
      <c r="H13" s="49" t="s">
        <v>162</v>
      </c>
      <c r="I13" s="158">
        <f>+[1]Existencia!$I$78</f>
        <v>23.25</v>
      </c>
      <c r="J13" s="159">
        <f t="shared" si="0"/>
        <v>46.5</v>
      </c>
      <c r="K13" s="160">
        <f t="shared" si="1"/>
        <v>8.3699999999999992</v>
      </c>
      <c r="L13" s="160">
        <f t="shared" si="2"/>
        <v>54.87</v>
      </c>
    </row>
    <row r="14" spans="2:12" x14ac:dyDescent="0.25">
      <c r="B14" s="155">
        <v>45026</v>
      </c>
      <c r="C14" s="156">
        <f>+[1]Existencia!$C$75</f>
        <v>1075</v>
      </c>
      <c r="D14" s="49" t="str">
        <f>+[1]Existencia!$D$75</f>
        <v>Post-It Memo Tip 3x3</v>
      </c>
      <c r="E14" s="133" t="s">
        <v>154</v>
      </c>
      <c r="F14" s="157">
        <v>1</v>
      </c>
      <c r="G14" s="133" t="s">
        <v>155</v>
      </c>
      <c r="H14" s="49" t="s">
        <v>162</v>
      </c>
      <c r="I14" s="158">
        <f>+[1]Existencia!$I$75</f>
        <v>13.76</v>
      </c>
      <c r="J14" s="159">
        <f t="shared" si="0"/>
        <v>13.76</v>
      </c>
      <c r="K14" s="160">
        <f t="shared" si="1"/>
        <v>2.4767999999999999</v>
      </c>
      <c r="L14" s="160">
        <f t="shared" si="2"/>
        <v>16.236799999999999</v>
      </c>
    </row>
    <row r="15" spans="2:12" x14ac:dyDescent="0.25">
      <c r="B15" s="155">
        <v>45026</v>
      </c>
      <c r="C15" s="156">
        <f>+[1]Existencia!$C$23</f>
        <v>1017</v>
      </c>
      <c r="D15" s="49" t="str">
        <f>+[1]Existencia!$D$23</f>
        <v>Protector Hojas Carpetas</v>
      </c>
      <c r="E15" s="133" t="s">
        <v>154</v>
      </c>
      <c r="F15" s="157">
        <v>1</v>
      </c>
      <c r="G15" s="133" t="s">
        <v>158</v>
      </c>
      <c r="H15" s="49" t="s">
        <v>156</v>
      </c>
      <c r="I15" s="158">
        <f>+[1]Existencia!$I$23</f>
        <v>130</v>
      </c>
      <c r="J15" s="159">
        <f t="shared" si="0"/>
        <v>130</v>
      </c>
      <c r="K15" s="160">
        <f t="shared" si="1"/>
        <v>23.4</v>
      </c>
      <c r="L15" s="160">
        <f t="shared" si="2"/>
        <v>153.4</v>
      </c>
    </row>
    <row r="16" spans="2:12" x14ac:dyDescent="0.25">
      <c r="B16" s="155">
        <v>45179</v>
      </c>
      <c r="C16" s="156">
        <f>+[1]Existencia!$C$56</f>
        <v>2063</v>
      </c>
      <c r="D16" s="49" t="str">
        <f>+[1]Existencia!$D$56</f>
        <v>(2) Libretas Peq. Blanca rayada</v>
      </c>
      <c r="E16" s="133" t="s">
        <v>154</v>
      </c>
      <c r="F16" s="157">
        <v>1</v>
      </c>
      <c r="G16" s="133" t="s">
        <v>163</v>
      </c>
      <c r="H16" s="49" t="s">
        <v>164</v>
      </c>
      <c r="I16" s="158">
        <f>+[1]Existencia!$I$56</f>
        <v>35</v>
      </c>
      <c r="J16" s="159">
        <f t="shared" si="0"/>
        <v>35</v>
      </c>
      <c r="K16" s="160">
        <f t="shared" si="1"/>
        <v>6.3</v>
      </c>
      <c r="L16" s="160">
        <f t="shared" si="2"/>
        <v>41.3</v>
      </c>
    </row>
    <row r="17" spans="2:12" x14ac:dyDescent="0.25">
      <c r="B17" s="155">
        <v>45179</v>
      </c>
      <c r="C17" s="156">
        <f>+C14</f>
        <v>1075</v>
      </c>
      <c r="D17" s="49" t="str">
        <f>+D14</f>
        <v>Post-It Memo Tip 3x3</v>
      </c>
      <c r="E17" s="133" t="s">
        <v>165</v>
      </c>
      <c r="F17" s="157">
        <v>1</v>
      </c>
      <c r="G17" s="133" t="s">
        <v>163</v>
      </c>
      <c r="H17" s="49" t="s">
        <v>164</v>
      </c>
      <c r="I17" s="158">
        <f>+I14</f>
        <v>13.76</v>
      </c>
      <c r="J17" s="159">
        <f t="shared" si="0"/>
        <v>13.76</v>
      </c>
      <c r="K17" s="160">
        <f t="shared" si="1"/>
        <v>2.4767999999999999</v>
      </c>
      <c r="L17" s="160">
        <f t="shared" si="2"/>
        <v>16.236799999999999</v>
      </c>
    </row>
    <row r="18" spans="2:12" x14ac:dyDescent="0.25">
      <c r="B18" s="155">
        <v>45179</v>
      </c>
      <c r="C18" s="156">
        <f>+[1]Existencia!$C$50</f>
        <v>1044</v>
      </c>
      <c r="D18" s="49" t="str">
        <f>+[1]Existencia!$D$50</f>
        <v>Sacagrapa pequeño</v>
      </c>
      <c r="E18" s="133" t="s">
        <v>154</v>
      </c>
      <c r="F18" s="157">
        <v>1</v>
      </c>
      <c r="G18" s="133" t="s">
        <v>155</v>
      </c>
      <c r="H18" s="49" t="s">
        <v>164</v>
      </c>
      <c r="I18" s="158">
        <f>+[1]Existencia!$I$50</f>
        <v>28</v>
      </c>
      <c r="J18" s="159">
        <f t="shared" si="0"/>
        <v>28</v>
      </c>
      <c r="K18" s="160">
        <f t="shared" si="1"/>
        <v>5.04</v>
      </c>
      <c r="L18" s="160">
        <f t="shared" si="2"/>
        <v>33.04</v>
      </c>
    </row>
    <row r="19" spans="2:12" x14ac:dyDescent="0.25">
      <c r="B19" s="155">
        <v>45179</v>
      </c>
      <c r="C19" s="156">
        <f>+[1]Existencia!$C$45</f>
        <v>1038</v>
      </c>
      <c r="D19" s="161" t="str">
        <f>+[1]Existencia!$D$45</f>
        <v>Lapiceros Talbot Azul</v>
      </c>
      <c r="E19" s="133" t="s">
        <v>154</v>
      </c>
      <c r="F19" s="157">
        <v>3</v>
      </c>
      <c r="G19" s="133" t="s">
        <v>155</v>
      </c>
      <c r="H19" s="49" t="s">
        <v>164</v>
      </c>
      <c r="I19" s="158">
        <f>+[1]Existencia!$I$45</f>
        <v>6.3</v>
      </c>
      <c r="J19" s="159">
        <f t="shared" si="0"/>
        <v>18.899999999999999</v>
      </c>
      <c r="K19" s="160">
        <v>0</v>
      </c>
      <c r="L19" s="160">
        <f t="shared" si="2"/>
        <v>18.899999999999999</v>
      </c>
    </row>
    <row r="20" spans="2:12" x14ac:dyDescent="0.25">
      <c r="B20" s="155">
        <v>45179</v>
      </c>
      <c r="C20" s="156">
        <f>+[1]Existencia!$C$104</f>
        <v>1100</v>
      </c>
      <c r="D20" s="49" t="str">
        <f>+[1]Existencia!$D$104</f>
        <v>Pilas AAA paquete de 2/1</v>
      </c>
      <c r="E20" s="133" t="s">
        <v>154</v>
      </c>
      <c r="F20" s="157">
        <v>2</v>
      </c>
      <c r="G20" s="133" t="s">
        <v>163</v>
      </c>
      <c r="H20" s="49" t="s">
        <v>164</v>
      </c>
      <c r="I20" s="158">
        <f>+[1]Existencia!$I$104</f>
        <v>118</v>
      </c>
      <c r="J20" s="159">
        <f t="shared" si="0"/>
        <v>236</v>
      </c>
      <c r="K20" s="160">
        <f t="shared" si="1"/>
        <v>42.48</v>
      </c>
      <c r="L20" s="160">
        <f t="shared" si="2"/>
        <v>278.48</v>
      </c>
    </row>
    <row r="21" spans="2:12" x14ac:dyDescent="0.25">
      <c r="B21" s="155">
        <v>45179</v>
      </c>
      <c r="C21" s="156">
        <f>+[1]Existencia!$C$109</f>
        <v>1108</v>
      </c>
      <c r="D21" s="49" t="str">
        <f>+[1]Existencia!$D$109</f>
        <v>Liquid Paper Lapiz</v>
      </c>
      <c r="E21" s="133" t="s">
        <v>154</v>
      </c>
      <c r="F21" s="157">
        <v>1</v>
      </c>
      <c r="G21" s="133" t="s">
        <v>155</v>
      </c>
      <c r="H21" s="49" t="s">
        <v>164</v>
      </c>
      <c r="I21" s="158">
        <f>+[1]Existencia!$I$109</f>
        <v>45</v>
      </c>
      <c r="J21" s="159">
        <f t="shared" si="0"/>
        <v>45</v>
      </c>
      <c r="K21" s="160">
        <f t="shared" si="1"/>
        <v>8.1</v>
      </c>
      <c r="L21" s="160">
        <f t="shared" si="2"/>
        <v>53.1</v>
      </c>
    </row>
    <row r="22" spans="2:12" x14ac:dyDescent="0.25">
      <c r="B22" s="155">
        <v>45240</v>
      </c>
      <c r="C22" s="156">
        <f>+[1]Existencia!$C$8</f>
        <v>2062</v>
      </c>
      <c r="D22" s="49" t="str">
        <f>+[1]Existencia!$D$8</f>
        <v xml:space="preserve">(2)Papel Bond 81/2 X11 </v>
      </c>
      <c r="E22" s="133" t="s">
        <v>166</v>
      </c>
      <c r="F22" s="157">
        <v>6</v>
      </c>
      <c r="G22" s="133" t="s">
        <v>167</v>
      </c>
      <c r="H22" s="49" t="s">
        <v>168</v>
      </c>
      <c r="I22" s="158">
        <f>+[1]Existencia!$I$8</f>
        <v>320</v>
      </c>
      <c r="J22" s="159">
        <f t="shared" si="0"/>
        <v>1920</v>
      </c>
      <c r="K22" s="160">
        <f t="shared" si="1"/>
        <v>345.59999999999997</v>
      </c>
      <c r="L22" s="160">
        <f t="shared" si="2"/>
        <v>2265.6</v>
      </c>
    </row>
    <row r="23" spans="2:12" x14ac:dyDescent="0.25">
      <c r="B23" s="155">
        <v>45270</v>
      </c>
      <c r="C23" s="156">
        <f>+[1]Existencia!$C$185</f>
        <v>2161</v>
      </c>
      <c r="D23" s="49" t="str">
        <f>+[1]Existencia!$D$185</f>
        <v>(2) Vasos de papel No. 7</v>
      </c>
      <c r="E23" s="133" t="s">
        <v>165</v>
      </c>
      <c r="F23" s="157">
        <v>5</v>
      </c>
      <c r="G23" s="133" t="s">
        <v>158</v>
      </c>
      <c r="H23" s="49" t="s">
        <v>159</v>
      </c>
      <c r="I23" s="158">
        <f>+[1]Existencia!$I$185</f>
        <v>230</v>
      </c>
      <c r="J23" s="159">
        <f t="shared" si="0"/>
        <v>1150</v>
      </c>
      <c r="K23" s="160">
        <f t="shared" si="1"/>
        <v>207</v>
      </c>
      <c r="L23" s="160">
        <f t="shared" si="2"/>
        <v>1357</v>
      </c>
    </row>
    <row r="24" spans="2:12" x14ac:dyDescent="0.25">
      <c r="B24" s="155">
        <v>45270</v>
      </c>
      <c r="C24" s="156">
        <f>+[1]Existencia!$C$191</f>
        <v>2109</v>
      </c>
      <c r="D24" s="49" t="str">
        <f>+[1]Existencia!$D$191</f>
        <v>(2) Vasos plasticos No. 10</v>
      </c>
      <c r="E24" s="133" t="s">
        <v>165</v>
      </c>
      <c r="F24" s="157">
        <v>8</v>
      </c>
      <c r="G24" s="133" t="s">
        <v>158</v>
      </c>
      <c r="H24" s="49" t="s">
        <v>159</v>
      </c>
      <c r="I24" s="158">
        <f>+[1]Existencia!$I$191</f>
        <v>110</v>
      </c>
      <c r="J24" s="159">
        <f t="shared" si="0"/>
        <v>880</v>
      </c>
      <c r="K24" s="160">
        <f t="shared" si="1"/>
        <v>158.4</v>
      </c>
      <c r="L24" s="160">
        <f t="shared" si="2"/>
        <v>1038.4000000000001</v>
      </c>
    </row>
    <row r="25" spans="2:12" x14ac:dyDescent="0.25">
      <c r="B25" s="155" t="s">
        <v>169</v>
      </c>
      <c r="C25" s="156">
        <f>+[1]Existencia!$C$131</f>
        <v>1133</v>
      </c>
      <c r="D25" s="49" t="str">
        <f>+[1]Existencia!$D$131</f>
        <v>Pegamento fuerte liquido Coqui</v>
      </c>
      <c r="E25" s="133" t="s">
        <v>154</v>
      </c>
      <c r="F25" s="157">
        <v>1</v>
      </c>
      <c r="G25" s="133" t="s">
        <v>155</v>
      </c>
      <c r="H25" s="49" t="s">
        <v>164</v>
      </c>
      <c r="I25" s="158">
        <f>+[1]Existencia!$I$131</f>
        <v>98</v>
      </c>
      <c r="J25" s="159">
        <f t="shared" si="0"/>
        <v>98</v>
      </c>
      <c r="K25" s="160">
        <f t="shared" si="1"/>
        <v>17.64</v>
      </c>
      <c r="L25" s="160">
        <f t="shared" si="2"/>
        <v>115.64</v>
      </c>
    </row>
    <row r="26" spans="2:12" x14ac:dyDescent="0.25">
      <c r="B26" s="155" t="s">
        <v>169</v>
      </c>
      <c r="C26" s="156">
        <f>+[1]Existencia!$C$62</f>
        <v>2181</v>
      </c>
      <c r="D26" s="49" t="str">
        <f>+[1]Existencia!$D$62</f>
        <v>(3)Cinta Pegante invisible</v>
      </c>
      <c r="E26" s="133" t="s">
        <v>154</v>
      </c>
      <c r="F26" s="157">
        <v>1</v>
      </c>
      <c r="G26" s="133" t="s">
        <v>155</v>
      </c>
      <c r="H26" s="49" t="s">
        <v>164</v>
      </c>
      <c r="I26" s="158">
        <f>+[1]Existencia!$I$62</f>
        <v>69</v>
      </c>
      <c r="J26" s="159">
        <f t="shared" si="0"/>
        <v>69</v>
      </c>
      <c r="K26" s="160">
        <f t="shared" si="1"/>
        <v>12.42</v>
      </c>
      <c r="L26" s="160">
        <f t="shared" si="2"/>
        <v>81.42</v>
      </c>
    </row>
    <row r="27" spans="2:12" x14ac:dyDescent="0.25">
      <c r="B27" s="155" t="s">
        <v>170</v>
      </c>
      <c r="C27" s="156">
        <f>+[1]Existencia!$C$228</f>
        <v>2043</v>
      </c>
      <c r="D27" s="49" t="str">
        <f>+[1]Existencia!$D$228</f>
        <v>Cuchara plasticas</v>
      </c>
      <c r="E27" s="133" t="s">
        <v>165</v>
      </c>
      <c r="F27" s="157">
        <v>1</v>
      </c>
      <c r="G27" s="133" t="s">
        <v>158</v>
      </c>
      <c r="H27" s="49" t="s">
        <v>159</v>
      </c>
      <c r="I27" s="158">
        <f>+[1]Existencia!$I$228</f>
        <v>14.3</v>
      </c>
      <c r="J27" s="159">
        <f t="shared" si="0"/>
        <v>14.3</v>
      </c>
      <c r="K27" s="160">
        <f t="shared" si="1"/>
        <v>2.5739999999999998</v>
      </c>
      <c r="L27" s="160">
        <f t="shared" si="2"/>
        <v>16.874000000000002</v>
      </c>
    </row>
    <row r="28" spans="2:12" x14ac:dyDescent="0.25">
      <c r="B28" s="155" t="s">
        <v>171</v>
      </c>
      <c r="C28" s="156">
        <f>+C26</f>
        <v>2181</v>
      </c>
      <c r="D28" s="49" t="str">
        <f>+D26</f>
        <v>(3)Cinta Pegante invisible</v>
      </c>
      <c r="E28" s="133" t="s">
        <v>154</v>
      </c>
      <c r="F28" s="157">
        <v>1</v>
      </c>
      <c r="G28" s="133" t="s">
        <v>155</v>
      </c>
      <c r="H28" s="49" t="s">
        <v>164</v>
      </c>
      <c r="I28" s="158">
        <f>+I26</f>
        <v>69</v>
      </c>
      <c r="J28" s="159">
        <f t="shared" si="0"/>
        <v>69</v>
      </c>
      <c r="K28" s="160">
        <f t="shared" si="1"/>
        <v>12.42</v>
      </c>
      <c r="L28" s="160">
        <f t="shared" si="2"/>
        <v>81.42</v>
      </c>
    </row>
    <row r="29" spans="2:12" x14ac:dyDescent="0.25">
      <c r="B29" s="155" t="s">
        <v>172</v>
      </c>
      <c r="C29" s="156">
        <f>+[1]Existencia!$C$195</f>
        <v>2144</v>
      </c>
      <c r="D29" s="49" t="str">
        <f>+[1]Existencia!$D$195</f>
        <v>(3) Servilletas</v>
      </c>
      <c r="E29" s="133" t="s">
        <v>157</v>
      </c>
      <c r="F29" s="157">
        <v>1</v>
      </c>
      <c r="G29" s="133" t="s">
        <v>173</v>
      </c>
      <c r="H29" s="49" t="s">
        <v>159</v>
      </c>
      <c r="I29" s="158">
        <f>+[1]Existencia!$I$195</f>
        <v>115</v>
      </c>
      <c r="J29" s="159">
        <f t="shared" si="0"/>
        <v>115</v>
      </c>
      <c r="K29" s="160">
        <f t="shared" si="1"/>
        <v>20.7</v>
      </c>
      <c r="L29" s="160">
        <f t="shared" si="2"/>
        <v>135.69999999999999</v>
      </c>
    </row>
    <row r="30" spans="2:12" x14ac:dyDescent="0.25">
      <c r="B30" s="155" t="s">
        <v>172</v>
      </c>
      <c r="C30" s="156">
        <f>+[1]Existencia!$C$239</f>
        <v>2159</v>
      </c>
      <c r="D30" s="49" t="str">
        <f>+[1]Existencia!$D$239</f>
        <v>(3) Papel dispensador</v>
      </c>
      <c r="E30" s="133" t="s">
        <v>157</v>
      </c>
      <c r="F30" s="157">
        <v>12</v>
      </c>
      <c r="G30" s="133" t="s">
        <v>163</v>
      </c>
      <c r="H30" s="49" t="s">
        <v>159</v>
      </c>
      <c r="I30" s="158">
        <f>+[1]Existencia!$I$239</f>
        <v>93</v>
      </c>
      <c r="J30" s="159">
        <f t="shared" si="0"/>
        <v>1116</v>
      </c>
      <c r="K30" s="160">
        <f t="shared" si="1"/>
        <v>200.88</v>
      </c>
      <c r="L30" s="160">
        <f t="shared" si="2"/>
        <v>1316.88</v>
      </c>
    </row>
    <row r="31" spans="2:12" x14ac:dyDescent="0.25">
      <c r="B31" s="155" t="s">
        <v>172</v>
      </c>
      <c r="C31" s="156">
        <v>2107</v>
      </c>
      <c r="D31" s="49" t="str">
        <f>+[1]Existencia!$D$181</f>
        <v>(2)Cremora Nestle 22Onz</v>
      </c>
      <c r="E31" s="133" t="s">
        <v>160</v>
      </c>
      <c r="F31" s="157">
        <v>3</v>
      </c>
      <c r="G31" s="133" t="s">
        <v>155</v>
      </c>
      <c r="H31" s="49" t="s">
        <v>159</v>
      </c>
      <c r="I31" s="158">
        <f>+[1]Existencia!$I$181</f>
        <v>445</v>
      </c>
      <c r="J31" s="159">
        <f t="shared" si="0"/>
        <v>1335</v>
      </c>
      <c r="K31" s="160">
        <f t="shared" si="1"/>
        <v>240.29999999999998</v>
      </c>
      <c r="L31" s="160">
        <f t="shared" si="2"/>
        <v>1575.3</v>
      </c>
    </row>
    <row r="32" spans="2:12" x14ac:dyDescent="0.25">
      <c r="B32" s="155" t="s">
        <v>172</v>
      </c>
      <c r="C32" s="156">
        <v>2019</v>
      </c>
      <c r="D32" s="49" t="str">
        <f>+[1]Existencia!$D$177</f>
        <v>Cremora Lite</v>
      </c>
      <c r="E32" s="133" t="s">
        <v>160</v>
      </c>
      <c r="F32" s="157">
        <v>1</v>
      </c>
      <c r="G32" s="133" t="s">
        <v>155</v>
      </c>
      <c r="H32" s="49" t="s">
        <v>159</v>
      </c>
      <c r="I32" s="158">
        <v>320</v>
      </c>
      <c r="J32" s="159">
        <f t="shared" si="0"/>
        <v>320</v>
      </c>
      <c r="K32" s="160">
        <f t="shared" si="1"/>
        <v>57.599999999999994</v>
      </c>
      <c r="L32" s="160">
        <f t="shared" si="2"/>
        <v>377.6</v>
      </c>
    </row>
    <row r="33" spans="2:12" x14ac:dyDescent="0.25">
      <c r="B33" s="155" t="s">
        <v>174</v>
      </c>
      <c r="C33" s="156">
        <f>+[1]Existencia!$C$210</f>
        <v>2113</v>
      </c>
      <c r="D33" s="49" t="str">
        <f>+[1]Existencia!$D$210</f>
        <v>(2) Detergente liquido pisos</v>
      </c>
      <c r="E33" s="133" t="s">
        <v>175</v>
      </c>
      <c r="F33" s="157">
        <v>1</v>
      </c>
      <c r="G33" s="133" t="s">
        <v>176</v>
      </c>
      <c r="H33" s="49" t="s">
        <v>159</v>
      </c>
      <c r="I33" s="158">
        <f>+[1]Existencia!$I$210</f>
        <v>330</v>
      </c>
      <c r="J33" s="159">
        <f t="shared" si="0"/>
        <v>330</v>
      </c>
      <c r="K33" s="160">
        <f t="shared" si="1"/>
        <v>59.4</v>
      </c>
      <c r="L33" s="160">
        <f t="shared" si="2"/>
        <v>389.4</v>
      </c>
    </row>
    <row r="34" spans="2:12" x14ac:dyDescent="0.25">
      <c r="B34" s="155" t="s">
        <v>132</v>
      </c>
      <c r="C34" s="156">
        <f>+[1]Existencia!$C$104</f>
        <v>1100</v>
      </c>
      <c r="D34" s="49" t="str">
        <f>+[1]Existencia!$D$104</f>
        <v>Pilas AAA paquete de 2/1</v>
      </c>
      <c r="E34" s="133" t="s">
        <v>177</v>
      </c>
      <c r="F34" s="157">
        <v>1</v>
      </c>
      <c r="G34" s="133" t="s">
        <v>163</v>
      </c>
      <c r="H34" s="49" t="s">
        <v>178</v>
      </c>
      <c r="I34" s="158">
        <f>+[1]Existencia!$I$104</f>
        <v>118</v>
      </c>
      <c r="J34" s="159">
        <f t="shared" si="0"/>
        <v>118</v>
      </c>
      <c r="K34" s="160">
        <f t="shared" si="1"/>
        <v>21.24</v>
      </c>
      <c r="L34" s="160">
        <f t="shared" si="2"/>
        <v>139.24</v>
      </c>
    </row>
    <row r="35" spans="2:12" x14ac:dyDescent="0.25">
      <c r="B35" s="155" t="s">
        <v>132</v>
      </c>
      <c r="C35" s="156">
        <f>+[1]Existencia!$C$84</f>
        <v>1082</v>
      </c>
      <c r="D35" s="49" t="str">
        <f>+[1]Existencia!$D$84</f>
        <v>Resaltador azul</v>
      </c>
      <c r="E35" s="133" t="s">
        <v>154</v>
      </c>
      <c r="F35" s="157">
        <v>1</v>
      </c>
      <c r="G35" s="133" t="s">
        <v>155</v>
      </c>
      <c r="H35" s="49" t="s">
        <v>156</v>
      </c>
      <c r="I35" s="158">
        <f>+[1]Existencia!$I$84</f>
        <v>22</v>
      </c>
      <c r="J35" s="159">
        <f t="shared" si="0"/>
        <v>22</v>
      </c>
      <c r="K35" s="160">
        <f t="shared" si="1"/>
        <v>3.96</v>
      </c>
      <c r="L35" s="160">
        <f t="shared" si="2"/>
        <v>25.96</v>
      </c>
    </row>
    <row r="36" spans="2:12" x14ac:dyDescent="0.25">
      <c r="B36" s="155" t="s">
        <v>132</v>
      </c>
      <c r="C36" s="156">
        <f>+[1]Existencia!$C$85</f>
        <v>1083</v>
      </c>
      <c r="D36" s="49" t="str">
        <f>+[1]Existencia!$D$85</f>
        <v>Resaltador naranja</v>
      </c>
      <c r="E36" s="133" t="s">
        <v>154</v>
      </c>
      <c r="F36" s="157">
        <v>1</v>
      </c>
      <c r="G36" s="133" t="s">
        <v>155</v>
      </c>
      <c r="H36" s="49" t="s">
        <v>156</v>
      </c>
      <c r="I36" s="158">
        <f>+[1]Existencia!$I$85</f>
        <v>22</v>
      </c>
      <c r="J36" s="159">
        <f t="shared" si="0"/>
        <v>22</v>
      </c>
      <c r="K36" s="160">
        <f t="shared" si="1"/>
        <v>3.96</v>
      </c>
      <c r="L36" s="160">
        <f t="shared" si="2"/>
        <v>25.96</v>
      </c>
    </row>
    <row r="37" spans="2:12" x14ac:dyDescent="0.25">
      <c r="B37" s="155" t="s">
        <v>132</v>
      </c>
      <c r="C37" s="156">
        <f>+[1]Existencia!$C$205</f>
        <v>2034</v>
      </c>
      <c r="D37" s="49" t="str">
        <f>+[1]Existencia!$D$205</f>
        <v>Cloro</v>
      </c>
      <c r="E37" s="133" t="s">
        <v>175</v>
      </c>
      <c r="F37" s="157">
        <v>2</v>
      </c>
      <c r="G37" s="133" t="s">
        <v>176</v>
      </c>
      <c r="H37" s="49" t="s">
        <v>159</v>
      </c>
      <c r="I37" s="158">
        <f>+[1]Existencia!$I$205</f>
        <v>80</v>
      </c>
      <c r="J37" s="159">
        <f t="shared" si="0"/>
        <v>160</v>
      </c>
      <c r="K37" s="160">
        <f t="shared" si="1"/>
        <v>28.799999999999997</v>
      </c>
      <c r="L37" s="160">
        <f t="shared" si="2"/>
        <v>188.8</v>
      </c>
    </row>
    <row r="38" spans="2:12" x14ac:dyDescent="0.25">
      <c r="B38" s="155" t="s">
        <v>132</v>
      </c>
      <c r="C38" s="156">
        <f>+[1]Existencia!$C$285</f>
        <v>2124</v>
      </c>
      <c r="D38" s="49" t="str">
        <f>+[1]Existencia!$D$285</f>
        <v>jabon de mano</v>
      </c>
      <c r="E38" s="133" t="s">
        <v>175</v>
      </c>
      <c r="F38" s="157">
        <v>1</v>
      </c>
      <c r="G38" s="133" t="s">
        <v>176</v>
      </c>
      <c r="H38" s="49" t="s">
        <v>159</v>
      </c>
      <c r="I38" s="158">
        <f>+[1]Existencia!$I$285</f>
        <v>198</v>
      </c>
      <c r="J38" s="159">
        <f t="shared" si="0"/>
        <v>198</v>
      </c>
      <c r="K38" s="160">
        <f t="shared" si="1"/>
        <v>35.64</v>
      </c>
      <c r="L38" s="160">
        <f t="shared" si="2"/>
        <v>233.64</v>
      </c>
    </row>
    <row r="39" spans="2:12" x14ac:dyDescent="0.25">
      <c r="B39" s="155" t="s">
        <v>132</v>
      </c>
      <c r="C39" s="156">
        <f>+[1]Existencia!$C$246</f>
        <v>2108</v>
      </c>
      <c r="D39" s="49" t="str">
        <f>+[1]Existencia!$D$246</f>
        <v>(2) Fundas Negras baño</v>
      </c>
      <c r="E39" s="133" t="s">
        <v>165</v>
      </c>
      <c r="F39" s="157">
        <v>2</v>
      </c>
      <c r="G39" s="162" t="s">
        <v>158</v>
      </c>
      <c r="H39" s="49" t="s">
        <v>159</v>
      </c>
      <c r="I39" s="158">
        <f>+[1]Existencia!$I$214</f>
        <v>230</v>
      </c>
      <c r="J39" s="159">
        <f>+F39*I39</f>
        <v>460</v>
      </c>
      <c r="K39" s="160">
        <f>+J39*0.18</f>
        <v>82.8</v>
      </c>
      <c r="L39" s="160">
        <f>+J39+K39</f>
        <v>542.79999999999995</v>
      </c>
    </row>
    <row r="40" spans="2:12" x14ac:dyDescent="0.25">
      <c r="B40" s="163" t="s">
        <v>132</v>
      </c>
      <c r="C40" s="164">
        <f>+[1]Existencia!$C$214</f>
        <v>2118</v>
      </c>
      <c r="D40" s="49" t="str">
        <f>+[1]Existencia!$D$214</f>
        <v>(2) Desinfectante/ambientador</v>
      </c>
      <c r="E40" s="133" t="s">
        <v>175</v>
      </c>
      <c r="F40" s="148">
        <v>1</v>
      </c>
      <c r="G40" s="133" t="s">
        <v>155</v>
      </c>
      <c r="H40" s="49" t="s">
        <v>159</v>
      </c>
      <c r="I40" s="165">
        <v>330</v>
      </c>
      <c r="J40" s="159">
        <f>+F40*I40</f>
        <v>330</v>
      </c>
      <c r="K40" s="160">
        <f>+J40*0.18</f>
        <v>59.4</v>
      </c>
      <c r="L40" s="160">
        <f>+J40+K40</f>
        <v>389.4</v>
      </c>
    </row>
    <row r="41" spans="2:12" ht="15.75" thickBot="1" x14ac:dyDescent="0.3">
      <c r="B41" s="145"/>
      <c r="C41" s="166"/>
      <c r="D41" s="25"/>
      <c r="E41" s="25"/>
      <c r="F41" s="167"/>
      <c r="G41" s="25"/>
      <c r="I41" s="142"/>
      <c r="J41" s="143"/>
      <c r="K41" s="168">
        <f>SUM(K6:K39)</f>
        <v>2145.3676000000005</v>
      </c>
      <c r="L41" s="168">
        <f>SUM(L6:L40)</f>
        <v>14541.487599999997</v>
      </c>
    </row>
    <row r="42" spans="2:12" ht="15.75" thickTop="1" x14ac:dyDescent="0.25"/>
    <row r="58" s="5" customFormat="1" x14ac:dyDescent="0.25"/>
  </sheetData>
  <mergeCells count="1">
    <mergeCell ref="F4:I4"/>
  </mergeCells>
  <pageMargins left="0.7" right="0.7" top="0.75" bottom="0.75" header="0.3" footer="0.3"/>
  <pageSetup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7" ma:contentTypeDescription="Crear nuevo documento." ma:contentTypeScope="" ma:versionID="2a656635213e57123cdc43e9370f1b3b">
  <xsd:schema xmlns:xsd="http://www.w3.org/2001/XMLSchema" xmlns:xs="http://www.w3.org/2001/XMLSchema" xmlns:p="http://schemas.microsoft.com/office/2006/metadata/properties" xmlns:ns3="b3a0f40b-e920-4141-9868-f04705b74152" targetNamespace="http://schemas.microsoft.com/office/2006/metadata/properties" ma:root="true" ma:fieldsID="369ed930ab483a7928c578d8b90ee5c6" ns3:_="">
    <xsd:import namespace="b3a0f40b-e920-4141-9868-f04705b741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E988E0-BD0F-43B2-8BDE-12B9A583E0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4CAC65-C3F0-4BA6-BC0D-EE148B6F0BC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3a0f40b-e920-4141-9868-f04705b7415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D289A01-FC77-4242-B031-E4C586976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BALANCE GENERAL </vt:lpstr>
      <vt:lpstr>NOTA 1</vt:lpstr>
      <vt:lpstr>NOTA 2</vt:lpstr>
      <vt:lpstr>NOTA 3 </vt:lpstr>
      <vt:lpstr>NOTA 4</vt:lpstr>
      <vt:lpstr>NOTA 5</vt:lpstr>
      <vt:lpstr>NOTA 6</vt:lpstr>
      <vt:lpstr>INVENTARIO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Eddy Aybar</cp:lastModifiedBy>
  <cp:lastPrinted>2023-11-17T15:42:12Z</cp:lastPrinted>
  <dcterms:created xsi:type="dcterms:W3CDTF">2018-04-17T18:57:16Z</dcterms:created>
  <dcterms:modified xsi:type="dcterms:W3CDTF">2023-11-20T13:13:41Z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