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174" documentId="13_ncr:1_{9345E34C-3D88-46D5-9ADA-D9725226AC79}" xr6:coauthVersionLast="47" xr6:coauthVersionMax="47" xr10:uidLastSave="{FDDFE216-8321-4B32-BF26-EE40460D93FC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6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9" l="1"/>
  <c r="D21" i="9"/>
  <c r="C18" i="9"/>
  <c r="D15" i="6" l="1"/>
  <c r="K24" i="7"/>
  <c r="I26" i="7"/>
  <c r="C29" i="2" l="1"/>
  <c r="N66" i="8"/>
  <c r="I40" i="16"/>
  <c r="J40" i="16" s="1"/>
  <c r="I39" i="16"/>
  <c r="J39" i="16" s="1"/>
  <c r="I38" i="16"/>
  <c r="J38" i="16" s="1"/>
  <c r="I36" i="16"/>
  <c r="J36" i="16" s="1"/>
  <c r="I34" i="16"/>
  <c r="J34" i="16" s="1"/>
  <c r="I33" i="16"/>
  <c r="J33" i="16" s="1"/>
  <c r="I32" i="16"/>
  <c r="J32" i="16" s="1"/>
  <c r="I30" i="16"/>
  <c r="J30" i="16" s="1"/>
  <c r="I28" i="16"/>
  <c r="J28" i="16" s="1"/>
  <c r="I27" i="16"/>
  <c r="J27" i="16" s="1"/>
  <c r="I26" i="16"/>
  <c r="J26" i="16" s="1"/>
  <c r="I25" i="16"/>
  <c r="J25" i="16" s="1"/>
  <c r="I23" i="16"/>
  <c r="J23" i="16" s="1"/>
  <c r="L23" i="16" s="1"/>
  <c r="I22" i="16"/>
  <c r="J22" i="16" s="1"/>
  <c r="I21" i="16"/>
  <c r="J21" i="16" s="1"/>
  <c r="I18" i="16"/>
  <c r="I19" i="16" s="1"/>
  <c r="I17" i="16"/>
  <c r="J17" i="16" s="1"/>
  <c r="I16" i="16"/>
  <c r="J16" i="16" s="1"/>
  <c r="I15" i="16"/>
  <c r="J15" i="16" s="1"/>
  <c r="I14" i="16"/>
  <c r="J14" i="16" s="1"/>
  <c r="I13" i="16"/>
  <c r="J13" i="16" s="1"/>
  <c r="I11" i="16"/>
  <c r="J11" i="16" s="1"/>
  <c r="I10" i="16"/>
  <c r="J10" i="16" s="1"/>
  <c r="I9" i="16"/>
  <c r="J9" i="16" s="1"/>
  <c r="I8" i="16"/>
  <c r="J8" i="16" s="1"/>
  <c r="I7" i="16"/>
  <c r="J7" i="16" s="1"/>
  <c r="I5" i="16"/>
  <c r="J5" i="16" s="1"/>
  <c r="I12" i="16" l="1"/>
  <c r="I31" i="16" s="1"/>
  <c r="J31" i="16" s="1"/>
  <c r="I6" i="16"/>
  <c r="J6" i="16" s="1"/>
  <c r="I24" i="16"/>
  <c r="J24" i="16" s="1"/>
  <c r="K24" i="16" s="1"/>
  <c r="L24" i="16" s="1"/>
  <c r="K30" i="16"/>
  <c r="L30" i="16" s="1"/>
  <c r="K22" i="16"/>
  <c r="L22" i="16" s="1"/>
  <c r="K33" i="16"/>
  <c r="L33" i="16"/>
  <c r="K6" i="16"/>
  <c r="L6" i="16" s="1"/>
  <c r="K14" i="16"/>
  <c r="L14" i="16" s="1"/>
  <c r="K34" i="16"/>
  <c r="L34" i="16"/>
  <c r="K7" i="16"/>
  <c r="L7" i="16" s="1"/>
  <c r="K15" i="16"/>
  <c r="L15" i="16" s="1"/>
  <c r="K25" i="16"/>
  <c r="L25" i="16" s="1"/>
  <c r="K36" i="16"/>
  <c r="L36" i="16" s="1"/>
  <c r="K21" i="16"/>
  <c r="L21" i="16" s="1"/>
  <c r="K16" i="16"/>
  <c r="L16" i="16"/>
  <c r="K31" i="16"/>
  <c r="L31" i="16"/>
  <c r="K13" i="16"/>
  <c r="L13" i="16" s="1"/>
  <c r="K26" i="16"/>
  <c r="L26" i="16" s="1"/>
  <c r="K9" i="16"/>
  <c r="L9" i="16" s="1"/>
  <c r="K17" i="16"/>
  <c r="L17" i="16" s="1"/>
  <c r="K27" i="16"/>
  <c r="L27" i="16"/>
  <c r="K39" i="16"/>
  <c r="L39" i="16"/>
  <c r="K11" i="16"/>
  <c r="L11" i="16" s="1"/>
  <c r="K32" i="16"/>
  <c r="L32" i="16" s="1"/>
  <c r="K5" i="16"/>
  <c r="K8" i="16"/>
  <c r="L8" i="16" s="1"/>
  <c r="K38" i="16"/>
  <c r="L38" i="16" s="1"/>
  <c r="K10" i="16"/>
  <c r="L10" i="16" s="1"/>
  <c r="J19" i="16"/>
  <c r="I20" i="16"/>
  <c r="J20" i="16" s="1"/>
  <c r="K28" i="16"/>
  <c r="L28" i="16"/>
  <c r="K40" i="16"/>
  <c r="L40" i="16" s="1"/>
  <c r="J12" i="16"/>
  <c r="J18" i="16"/>
  <c r="I29" i="16"/>
  <c r="J29" i="16" s="1"/>
  <c r="I35" i="16"/>
  <c r="J35" i="16" s="1"/>
  <c r="I37" i="16"/>
  <c r="J37" i="16" s="1"/>
  <c r="L5" i="16" l="1"/>
  <c r="K35" i="16"/>
  <c r="L35" i="16"/>
  <c r="K29" i="16"/>
  <c r="L29" i="16"/>
  <c r="K18" i="16"/>
  <c r="L18" i="16" s="1"/>
  <c r="K37" i="16"/>
  <c r="L37" i="16" s="1"/>
  <c r="K20" i="16"/>
  <c r="L20" i="16" s="1"/>
  <c r="K19" i="16"/>
  <c r="L19" i="16" s="1"/>
  <c r="K12" i="16"/>
  <c r="L12" i="16"/>
  <c r="K41" i="16" l="1"/>
  <c r="L41" i="16"/>
  <c r="C25" i="9" s="1"/>
  <c r="L26" i="7"/>
  <c r="J26" i="7"/>
  <c r="K23" i="7"/>
  <c r="K22" i="7"/>
  <c r="N65" i="8" l="1"/>
  <c r="N64" i="8"/>
  <c r="N63" i="8"/>
  <c r="K11" i="8" l="1"/>
  <c r="L63" i="8" s="1"/>
  <c r="M32" i="8"/>
  <c r="L64" i="8" l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K21" i="7" l="1"/>
  <c r="K19" i="7"/>
  <c r="K26" i="7" s="1"/>
  <c r="K18" i="7"/>
  <c r="K17" i="7"/>
  <c r="K16" i="7"/>
  <c r="M57" i="8" l="1"/>
  <c r="J30" i="8"/>
  <c r="N50" i="8" l="1"/>
  <c r="N49" i="8"/>
  <c r="N48" i="8"/>
  <c r="N47" i="8"/>
  <c r="N46" i="8"/>
  <c r="N45" i="8"/>
  <c r="J58" i="8"/>
  <c r="J59" i="8" s="1"/>
  <c r="J60" i="8" s="1"/>
  <c r="J61" i="8" s="1"/>
  <c r="J62" i="8" s="1"/>
  <c r="J63" i="8" s="1"/>
  <c r="J45" i="8"/>
  <c r="J64" i="8" l="1"/>
  <c r="Q47" i="8"/>
  <c r="P47" i="8"/>
  <c r="C25" i="2"/>
  <c r="J65" i="8" l="1"/>
  <c r="I51" i="8"/>
  <c r="I52" i="8" s="1"/>
  <c r="I53" i="8" s="1"/>
  <c r="L80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I57" i="8"/>
  <c r="C24" i="2"/>
  <c r="I58" i="8" l="1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0" i="8"/>
  <c r="K80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0" i="8"/>
  <c r="M80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20" i="2" l="1"/>
  <c r="C21" i="2" s="1"/>
  <c r="C32" i="2" s="1"/>
  <c r="C44" i="2" s="1"/>
  <c r="C45" i="2" s="1"/>
  <c r="C47" i="2" s="1"/>
</calcChain>
</file>

<file path=xl/sharedStrings.xml><?xml version="1.0" encoding="utf-8"?>
<sst xmlns="http://schemas.openxmlformats.org/spreadsheetml/2006/main" count="397" uniqueCount="231">
  <si>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</si>
  <si>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</si>
  <si>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</si>
  <si>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</si>
  <si>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</si>
  <si>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</si>
  <si>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</si>
  <si>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</si>
  <si>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</si>
  <si>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</si>
  <si>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</si>
  <si>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</si>
  <si>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</si>
  <si>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</si>
  <si>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</si>
  <si>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</si>
  <si>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</si>
  <si>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</si>
  <si>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</si>
  <si>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</si>
  <si>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</si>
  <si>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</si>
  <si>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</si>
  <si>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</si>
  <si>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</si>
  <si>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</si>
  <si>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</si>
  <si>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</si>
  <si>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</si>
  <si>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</si>
  <si>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</si>
  <si>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</si>
  <si>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</si>
  <si>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</si>
  <si>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</si>
  <si>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</si>
  <si>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</si>
  <si>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</si>
  <si>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</si>
  <si>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</si>
  <si>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</si>
  <si>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</si>
  <si>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</si>
  <si>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</si>
  <si>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</si>
  <si>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</si>
  <si>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</si>
  <si>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</si>
  <si>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</si>
  <si>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</si>
  <si>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</si>
  <si>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</si>
  <si>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</si>
  <si>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</si>
  <si>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</si>
  <si>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</si>
  <si>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</si>
  <si>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</si>
  <si>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</si>
  <si>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</si>
  <si>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</si>
  <si>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</si>
  <si>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</si>
  <si>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</si>
  <si>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</si>
  <si>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</si>
  <si>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</si>
  <si>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</si>
  <si>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</si>
  <si>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</si>
  <si>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</si>
  <si>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</si>
  <si>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</si>
  <si>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</si>
  <si>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</si>
  <si>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</si>
  <si>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</si>
  <si>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</si>
  <si>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</si>
  <si>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</si>
  <si>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</si>
  <si>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</si>
  <si>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</si>
  <si>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</si>
  <si>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</si>
  <si>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</si>
  <si>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</si>
  <si>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</si>
  <si>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</si>
  <si>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</si>
  <si>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</si>
  <si>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</si>
  <si>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</si>
  <si>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101-82124-8</t>
  </si>
  <si>
    <t>101-00157-7</t>
  </si>
  <si>
    <t>CODETEL</t>
  </si>
  <si>
    <t>30/08/2021</t>
  </si>
  <si>
    <t>101-61878-7</t>
  </si>
  <si>
    <t>ALTICE</t>
  </si>
  <si>
    <t>BRENY M. CASTILLO BALCACER</t>
  </si>
  <si>
    <t>POLIZA NUEVA</t>
  </si>
  <si>
    <t>28/02/2022</t>
  </si>
  <si>
    <t>EDESUR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</si>
  <si>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</si>
  <si>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</si>
  <si>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</si>
  <si>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</si>
  <si>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</si>
  <si>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</si>
  <si>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</si>
  <si>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</si>
  <si>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</si>
  <si>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</si>
  <si>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</si>
  <si>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</si>
  <si>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</si>
  <si>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</si>
  <si>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</si>
  <si>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PEDIENTE</t>
  </si>
  <si>
    <t xml:space="preserve">SERV. DE VIDEO </t>
  </si>
  <si>
    <t>SERV. DE INTERNET FLOTAS</t>
  </si>
  <si>
    <t>SERV. CENTRAL TELEFONICA</t>
  </si>
  <si>
    <t>SERV. DE INTERNET</t>
  </si>
  <si>
    <t>SERV. ENERGIA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</si>
  <si>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</si>
  <si>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</si>
  <si>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</si>
  <si>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</si>
  <si>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</si>
  <si>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</si>
  <si>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</si>
  <si>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</si>
  <si>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</si>
  <si>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</si>
  <si>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30/11/2022</t>
  </si>
  <si>
    <t>19/11/2022</t>
  </si>
  <si>
    <t>28/11/2022</t>
  </si>
  <si>
    <t>16/11/2022</t>
  </si>
  <si>
    <t>DISPONIBILIDAD EN BANCO BALANCE CONCILIACION BANCARIA  AL 30 NOVIEMBRE, 2022</t>
  </si>
  <si>
    <t>Al 30 NOVIEMBRE 2022</t>
  </si>
  <si>
    <t>TOTAL DISP.  EFECTIVO EN CAJA Y BANCO AL 30/11/2022</t>
  </si>
  <si>
    <t>al 30 NOVIEMBRE 2022</t>
  </si>
  <si>
    <t>BALANCE FINAL MATERIAL GASTABLE AL 31 OCTUBRE, 2022</t>
  </si>
  <si>
    <t>ENTRADAS MES DE NOVIEMBRE, 2022</t>
  </si>
  <si>
    <t>TOTAL DISPONIBILIDAD AL MES DE NOVIEMBRE, 2022</t>
  </si>
  <si>
    <t>SALIDAS MES NOVIEMBRE, 2022</t>
  </si>
  <si>
    <t>TOTAL DISPONIBILIDAD MATERIAL GASTABLE / SUMINISTROS AL 30 NOVIEMBRE, 2022</t>
  </si>
  <si>
    <t>AL 30 NOVIEMBRE, 2022</t>
  </si>
  <si>
    <t>SALIDA MATERIAL GASTABE DE OFICINA Y LIMPIEZA</t>
  </si>
  <si>
    <t>Protector Hojas Carpetas</t>
  </si>
  <si>
    <t>Paquete</t>
  </si>
  <si>
    <t>sonia</t>
  </si>
  <si>
    <t>Paola</t>
  </si>
  <si>
    <t>Platos desechables No. 6</t>
  </si>
  <si>
    <t>cocina</t>
  </si>
  <si>
    <t>platos desechables No.7</t>
  </si>
  <si>
    <t>Unidad</t>
  </si>
  <si>
    <t>Vasos de pepel No.7</t>
  </si>
  <si>
    <t xml:space="preserve">Papel Bond 8½ X 11 </t>
  </si>
  <si>
    <t>Resma</t>
  </si>
  <si>
    <t xml:space="preserve">centro de impresion </t>
  </si>
  <si>
    <t>Memoria USB32GB</t>
  </si>
  <si>
    <t>Hiranya</t>
  </si>
  <si>
    <t xml:space="preserve">Eddy </t>
  </si>
  <si>
    <t>Carpetas vinyl 4"</t>
  </si>
  <si>
    <t>camila</t>
  </si>
  <si>
    <t>Memoria 8GB</t>
  </si>
  <si>
    <t>jimmy</t>
  </si>
  <si>
    <t>Lapiceros Azules Faber Castle</t>
  </si>
  <si>
    <t>paola</t>
  </si>
  <si>
    <t>Escobas</t>
  </si>
  <si>
    <t>Lapiceros Azules Pelikan Pointec</t>
  </si>
  <si>
    <t>laura</t>
  </si>
  <si>
    <t>Post It 10x15 color</t>
  </si>
  <si>
    <t>centro impresion</t>
  </si>
  <si>
    <t>novy</t>
  </si>
  <si>
    <t>Cloro de marca</t>
  </si>
  <si>
    <t>Cloro</t>
  </si>
  <si>
    <t>Galón</t>
  </si>
  <si>
    <t>Mascarillas desechables</t>
  </si>
  <si>
    <t>Fundas blancas para cocina</t>
  </si>
  <si>
    <t>Suapes</t>
  </si>
  <si>
    <t>Guantes para limpieza</t>
  </si>
  <si>
    <t>17/11/2022</t>
  </si>
  <si>
    <t xml:space="preserve">Lavaplatos liquido </t>
  </si>
  <si>
    <t>Felpas Azules Uniball Onyx Micro</t>
  </si>
  <si>
    <t>pilar</t>
  </si>
  <si>
    <t>21/11/2022</t>
  </si>
  <si>
    <t>omar</t>
  </si>
  <si>
    <t>Servilletas</t>
  </si>
  <si>
    <t>Desinfectante/ambientador</t>
  </si>
  <si>
    <t>23/11/2022</t>
  </si>
  <si>
    <t>Memoria USB16GB</t>
  </si>
  <si>
    <t>Caja</t>
  </si>
  <si>
    <t>24/11/2022</t>
  </si>
  <si>
    <t>Detergente en polvo</t>
  </si>
  <si>
    <t>252/11/2022</t>
  </si>
  <si>
    <t>25/11/2022</t>
  </si>
  <si>
    <t>Vasos de papel No. 4</t>
  </si>
  <si>
    <t>cloro</t>
  </si>
  <si>
    <t>galon</t>
  </si>
  <si>
    <t>Cinta pegante Invisible</t>
  </si>
  <si>
    <t>unidad</t>
  </si>
  <si>
    <t>Depto. Tecnico</t>
  </si>
  <si>
    <t>29/11/2022</t>
  </si>
  <si>
    <t>101-78989-1</t>
  </si>
  <si>
    <t>16/11/2021</t>
  </si>
  <si>
    <t>132-16251-1</t>
  </si>
  <si>
    <t>401-01006-2</t>
  </si>
  <si>
    <t>29/12/2022</t>
  </si>
  <si>
    <t>28/12/2022</t>
  </si>
  <si>
    <t>16/12/2021</t>
  </si>
  <si>
    <t>19/12/2022</t>
  </si>
  <si>
    <t>30/12/2022</t>
  </si>
  <si>
    <t>B1500001668</t>
  </si>
  <si>
    <t>B1500185658</t>
  </si>
  <si>
    <t>B1500187817</t>
  </si>
  <si>
    <t>B1500187820</t>
  </si>
  <si>
    <t>B1500187819</t>
  </si>
  <si>
    <t>B1500045471</t>
  </si>
  <si>
    <t>B1500339024</t>
  </si>
  <si>
    <t>B1500000004</t>
  </si>
  <si>
    <t>4864-3900-0643-5103</t>
  </si>
  <si>
    <t>SUPLIDORA RENMA</t>
  </si>
  <si>
    <t>MI MAR MARAVILLOSO, EIRL</t>
  </si>
  <si>
    <t>BANRESERVAS</t>
  </si>
  <si>
    <t>MATERIALES DE OFICINA</t>
  </si>
  <si>
    <t>TEXTOS EDUCATIVOS POR CHARLA INSTITUCIONAL</t>
  </si>
  <si>
    <t>PAGO CARGO SARGAZO</t>
  </si>
  <si>
    <t>22/12/2022</t>
  </si>
  <si>
    <t>DEL 01 AL 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</si>
</sst>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9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4" fontId="0" fillId="0" borderId="0" xfId="2" applyFont="1"/>
    <xf numFmtId="44" fontId="9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43" fontId="9" fillId="11" borderId="0" xfId="1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44" fontId="0" fillId="0" borderId="0" xfId="0" applyNumberFormat="1"/>
    <xf numFmtId="0" fontId="9" fillId="11" borderId="0" xfId="0" applyFont="1" applyFill="1" applyAlignment="1">
      <alignment horizontal="righ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3" fontId="1" fillId="0" borderId="17" xfId="1" applyFont="1" applyBorder="1"/>
    <xf numFmtId="44" fontId="1" fillId="0" borderId="17" xfId="2" applyFont="1" applyBorder="1"/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43" fontId="1" fillId="0" borderId="0" xfId="1" applyFont="1" applyBorder="1"/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3" fillId="5" borderId="0" xfId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2874169</xdr:colOff>
      <xdr:row>1</xdr:row>
      <xdr:rowOff>147637</xdr:rowOff>
    </xdr:from>
    <xdr:to>
      <xdr:col>2</xdr:col>
      <xdr:colOff>453913</xdr:colOff>
      <xdr:row>5</xdr:row>
      <xdr:rowOff>154780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076575" y="338137"/>
          <a:ext cx="996838" cy="769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47625</xdr:rowOff>
    </xdr:from>
    <xdr:to>
      <xdr:col>10</xdr:col>
      <xdr:colOff>710071</xdr:colOff>
      <xdr:row>2</xdr:row>
      <xdr:rowOff>175425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38525" y="4762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2368363</xdr:colOff>
      <xdr:row>0</xdr:row>
      <xdr:rowOff>89647</xdr:rowOff>
    </xdr:from>
    <xdr:to>
      <xdr:col>7</xdr:col>
      <xdr:colOff>799108</xdr:colOff>
      <xdr:row>3</xdr:row>
      <xdr:rowOff>146237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69598" y="89647"/>
          <a:ext cx="817598" cy="628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tavares_anamar_gob_do/Documents/Documents/ANAMAR%202022/SALIDAS%20Y%20ENTRADAS%20ALMACEN/Inventario%20Almacen%20Nuevo-FINAL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  <sheetName val="PARALELO (2)"/>
      <sheetName val="Existencia (2)"/>
    </sheetNames>
    <sheetDataSet>
      <sheetData sheetId="0">
        <row r="7">
          <cell r="C7">
            <v>1000</v>
          </cell>
          <cell r="I7">
            <v>305</v>
          </cell>
        </row>
        <row r="19">
          <cell r="I19">
            <v>130</v>
          </cell>
        </row>
        <row r="25">
          <cell r="I25">
            <v>39</v>
          </cell>
        </row>
        <row r="34">
          <cell r="I34">
            <v>9</v>
          </cell>
        </row>
        <row r="36">
          <cell r="I36">
            <v>9</v>
          </cell>
        </row>
        <row r="47">
          <cell r="I47">
            <v>48</v>
          </cell>
        </row>
        <row r="54">
          <cell r="I54">
            <v>395</v>
          </cell>
        </row>
        <row r="55">
          <cell r="I55">
            <v>495</v>
          </cell>
        </row>
        <row r="56">
          <cell r="I56">
            <v>35</v>
          </cell>
        </row>
        <row r="96">
          <cell r="I96">
            <v>330.1</v>
          </cell>
        </row>
        <row r="117">
          <cell r="I117">
            <v>295</v>
          </cell>
        </row>
        <row r="125">
          <cell r="I125">
            <v>92</v>
          </cell>
        </row>
        <row r="132">
          <cell r="I132">
            <v>225</v>
          </cell>
        </row>
        <row r="134">
          <cell r="I134">
            <v>75</v>
          </cell>
        </row>
        <row r="135">
          <cell r="I135">
            <v>160</v>
          </cell>
        </row>
        <row r="136">
          <cell r="I136">
            <v>293</v>
          </cell>
        </row>
        <row r="137">
          <cell r="I137">
            <v>105</v>
          </cell>
        </row>
        <row r="138">
          <cell r="I138">
            <v>80</v>
          </cell>
        </row>
        <row r="139">
          <cell r="I139">
            <v>455</v>
          </cell>
        </row>
        <row r="141">
          <cell r="I141">
            <v>215</v>
          </cell>
        </row>
        <row r="143">
          <cell r="I143">
            <v>190</v>
          </cell>
        </row>
        <row r="145">
          <cell r="I145">
            <v>95</v>
          </cell>
        </row>
        <row r="148">
          <cell r="I148">
            <v>53</v>
          </cell>
        </row>
        <row r="153">
          <cell r="I153">
            <v>198</v>
          </cell>
        </row>
        <row r="159">
          <cell r="I159">
            <v>235</v>
          </cell>
        </row>
        <row r="160">
          <cell r="I160">
            <v>135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topLeftCell="A32" zoomScaleNormal="100" workbookViewId="0">
      <selection activeCell="G55" sqref="G55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4" t="s">
        <v>64</v>
      </c>
      <c r="C8" s="164"/>
    </row>
    <row r="9" spans="2:5" ht="15.75" x14ac:dyDescent="0.25">
      <c r="B9" s="165" t="s">
        <v>65</v>
      </c>
      <c r="C9" s="165"/>
    </row>
    <row r="10" spans="2:5" ht="15.75" x14ac:dyDescent="0.25">
      <c r="B10" s="165" t="s">
        <v>0</v>
      </c>
      <c r="C10" s="165"/>
      <c r="E10" s="3"/>
    </row>
    <row r="11" spans="2:5" hidden="1" x14ac:dyDescent="0.25">
      <c r="B11" s="167"/>
      <c r="C11" s="167"/>
      <c r="E11" s="3"/>
    </row>
    <row r="12" spans="2:5" ht="18.75" x14ac:dyDescent="0.25">
      <c r="B12" s="164" t="s">
        <v>1</v>
      </c>
      <c r="C12" s="164"/>
      <c r="E12" s="3"/>
    </row>
    <row r="13" spans="2:5" ht="18.75" x14ac:dyDescent="0.3">
      <c r="B13" s="165" t="s">
        <v>147</v>
      </c>
      <c r="C13" s="165"/>
      <c r="E13" s="2"/>
    </row>
    <row r="14" spans="2:5" x14ac:dyDescent="0.25">
      <c r="B14" s="166" t="s">
        <v>133</v>
      </c>
      <c r="C14" s="16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96600.08</v>
      </c>
    </row>
    <row r="20" spans="2:9" x14ac:dyDescent="0.25">
      <c r="B20" s="10" t="s">
        <v>46</v>
      </c>
      <c r="C20" s="77">
        <f>SUM('NOTA 2'!D29)</f>
        <v>501148.91399999999</v>
      </c>
      <c r="D20" s="16"/>
    </row>
    <row r="21" spans="2:9" x14ac:dyDescent="0.25">
      <c r="B21" s="9" t="s">
        <v>4</v>
      </c>
      <c r="C21" s="17">
        <f>SUM(C19:C20)</f>
        <v>597748.99399999995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10761122.68</v>
      </c>
    </row>
    <row r="25" spans="2:9" x14ac:dyDescent="0.25">
      <c r="B25" s="11" t="s">
        <v>43</v>
      </c>
      <c r="C25" s="76">
        <f>SUM('NOTA 4'!D16)</f>
        <v>896941.98</v>
      </c>
    </row>
    <row r="26" spans="2:9" x14ac:dyDescent="0.25">
      <c r="B26" s="12" t="s">
        <v>6</v>
      </c>
      <c r="C26" s="6">
        <f>SUM(C24:C25)</f>
        <v>11658064.66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'!N66</f>
        <v>243135.60249999998</v>
      </c>
      <c r="I29" s="5"/>
    </row>
    <row r="30" spans="2:9" x14ac:dyDescent="0.25">
      <c r="B30" s="9" t="s">
        <v>63</v>
      </c>
      <c r="C30" s="17">
        <f>SUM(C29)</f>
        <v>243135.60249999998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12498949.256499998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5'!I26)</f>
        <v>506995.63</v>
      </c>
    </row>
    <row r="37" spans="2:3" x14ac:dyDescent="0.25">
      <c r="B37" s="14" t="s">
        <v>74</v>
      </c>
      <c r="C37" s="16">
        <f>SUM(C36)</f>
        <v>506995.63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11991953.626499997</v>
      </c>
    </row>
    <row r="45" spans="2:3" x14ac:dyDescent="0.25">
      <c r="B45" s="14" t="s">
        <v>11</v>
      </c>
      <c r="C45" s="16">
        <f>SUM(C44+0)</f>
        <v>11991953.626499997</v>
      </c>
    </row>
    <row r="47" spans="2:3" x14ac:dyDescent="0.25">
      <c r="B47" s="78" t="s">
        <v>12</v>
      </c>
      <c r="C47" s="79">
        <f>SUM(C37+C45)</f>
        <v>12498949.256499998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99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FFFF00"/>
  </sheetPr>
  <dimension ref="B6:X41"/>
  <sheetViews>
    <sheetView showGridLines="0" zoomScale="70" zoomScaleNormal="70" workbookViewId="0">
      <selection activeCell="B46" sqref="B46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68" t="s">
        <v>0</v>
      </c>
      <c r="C9" s="168"/>
    </row>
    <row r="10" spans="2:24" ht="18.75" x14ac:dyDescent="0.3">
      <c r="B10" s="169" t="s">
        <v>53</v>
      </c>
      <c r="C10" s="169"/>
      <c r="I10" s="14"/>
    </row>
    <row r="11" spans="2:24" ht="18.75" x14ac:dyDescent="0.3">
      <c r="B11" s="169" t="s">
        <v>139</v>
      </c>
      <c r="C11" s="169"/>
    </row>
    <row r="12" spans="2:24" ht="18.75" x14ac:dyDescent="0.3">
      <c r="B12" s="169" t="s">
        <v>55</v>
      </c>
      <c r="C12" s="169"/>
    </row>
    <row r="13" spans="2:24" ht="18.75" x14ac:dyDescent="0.3">
      <c r="B13" s="170" t="s">
        <v>52</v>
      </c>
      <c r="C13" s="169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138</v>
      </c>
      <c r="C18" s="40">
        <v>76600.08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/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20000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140</v>
      </c>
      <c r="C21" s="54">
        <f>SUM(C18:C20)</f>
        <v>96600.08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FFFF00"/>
  </sheetPr>
  <dimension ref="B4:U42"/>
  <sheetViews>
    <sheetView showGridLines="0" zoomScale="80" zoomScaleNormal="80" workbookViewId="0">
      <selection activeCell="D31" sqref="D31"/>
    </sheetView>
  </sheetViews>
  <sheetFormatPr defaultColWidth="11.42578125" defaultRowHeight="15" x14ac:dyDescent="0.25"/>
  <cols>
    <col min="1" max="1" width="3" customWidth="1"/>
    <col min="2" max="2" width="51.28515625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2" t="s">
        <v>0</v>
      </c>
      <c r="C7" s="172"/>
      <c r="D7" s="172"/>
    </row>
    <row r="8" spans="2:21" ht="18.75" x14ac:dyDescent="0.3">
      <c r="B8" s="169" t="s">
        <v>89</v>
      </c>
      <c r="C8" s="169"/>
      <c r="D8" s="169"/>
    </row>
    <row r="9" spans="2:21" ht="18.75" x14ac:dyDescent="0.3">
      <c r="B9" s="169" t="s">
        <v>141</v>
      </c>
      <c r="C9" s="169"/>
      <c r="D9" s="169"/>
    </row>
    <row r="10" spans="2:21" ht="18.75" x14ac:dyDescent="0.3">
      <c r="B10" s="169" t="s">
        <v>55</v>
      </c>
      <c r="C10" s="169"/>
      <c r="D10" s="169"/>
    </row>
    <row r="11" spans="2:21" ht="18.75" x14ac:dyDescent="0.3">
      <c r="B11" s="170" t="s">
        <v>71</v>
      </c>
      <c r="C11" s="169"/>
      <c r="D11" s="169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37.5" x14ac:dyDescent="0.25">
      <c r="B15" s="39" t="s">
        <v>142</v>
      </c>
      <c r="C15" s="39"/>
      <c r="D15" s="58">
        <v>389460.89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143</v>
      </c>
      <c r="C18" s="60">
        <f>126389.88</f>
        <v>126389.88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144</v>
      </c>
      <c r="C21" s="42"/>
      <c r="D21" s="59">
        <f>+D15+C18</f>
        <v>515850.77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145</v>
      </c>
      <c r="C25" s="69">
        <f>+INVENTARIO!L41</f>
        <v>14701.856000000003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103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1" t="s">
        <v>146</v>
      </c>
      <c r="C29" s="171"/>
      <c r="D29" s="173">
        <f>+D21-C25</f>
        <v>501148.91399999999</v>
      </c>
      <c r="G29" s="29"/>
      <c r="H29" s="16"/>
      <c r="I29" s="29"/>
      <c r="J29" s="16"/>
      <c r="K29" s="16"/>
    </row>
    <row r="30" spans="2:11" ht="21" customHeight="1" x14ac:dyDescent="0.25">
      <c r="B30" s="171"/>
      <c r="C30" s="171"/>
      <c r="D30" s="173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7">
    <mergeCell ref="B29:C30"/>
    <mergeCell ref="B7:D7"/>
    <mergeCell ref="B8:D8"/>
    <mergeCell ref="B9:D9"/>
    <mergeCell ref="B10:D10"/>
    <mergeCell ref="B11:D11"/>
    <mergeCell ref="D29:D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FFFF00"/>
    <pageSetUpPr fitToPage="1"/>
  </sheetPr>
  <dimension ref="A4:X91"/>
  <sheetViews>
    <sheetView topLeftCell="E1" zoomScaleNormal="100" workbookViewId="0">
      <selection activeCell="N8" sqref="N8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7.85546875" customWidth="1"/>
    <col min="9" max="9" width="13.85546875" bestFit="1" customWidth="1"/>
    <col min="10" max="10" width="15.5703125" customWidth="1"/>
    <col min="11" max="11" width="13.5703125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6.570312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79" t="s">
        <v>0</v>
      </c>
      <c r="H4" s="179"/>
      <c r="I4" s="179"/>
      <c r="J4" s="179"/>
      <c r="K4" s="179"/>
      <c r="L4" s="179"/>
      <c r="M4" s="179"/>
      <c r="N4" s="179"/>
      <c r="O4" s="14"/>
    </row>
    <row r="5" spans="7:15" x14ac:dyDescent="0.25">
      <c r="G5" s="166" t="s">
        <v>35</v>
      </c>
      <c r="H5" s="166"/>
      <c r="I5" s="166"/>
      <c r="J5" s="166"/>
      <c r="K5" s="166"/>
      <c r="L5" s="166"/>
      <c r="M5" s="166"/>
      <c r="N5" s="166"/>
    </row>
    <row r="6" spans="7:15" x14ac:dyDescent="0.25">
      <c r="G6" s="166" t="s">
        <v>139</v>
      </c>
      <c r="H6" s="166"/>
      <c r="I6" s="166"/>
      <c r="J6" s="166"/>
      <c r="K6" s="166"/>
      <c r="L6" s="166"/>
      <c r="M6" s="166"/>
      <c r="N6" s="166"/>
    </row>
    <row r="7" spans="7:15" x14ac:dyDescent="0.25">
      <c r="G7" s="180" t="s">
        <v>50</v>
      </c>
      <c r="H7" s="180"/>
      <c r="I7" s="180"/>
      <c r="J7" s="180"/>
      <c r="K7" s="180"/>
      <c r="L7" s="180"/>
      <c r="M7" s="180"/>
      <c r="N7" s="180"/>
    </row>
    <row r="8" spans="7:15" ht="15.75" thickBot="1" x14ac:dyDescent="0.3"/>
    <row r="9" spans="7:15" ht="15.75" thickBot="1" x14ac:dyDescent="0.3">
      <c r="L9" s="174" t="s">
        <v>14</v>
      </c>
      <c r="M9" s="175"/>
    </row>
    <row r="10" spans="7:15" x14ac:dyDescent="0.25">
      <c r="K10" s="80" t="s">
        <v>16</v>
      </c>
      <c r="L10" s="80" t="s">
        <v>15</v>
      </c>
      <c r="M10" s="80" t="s">
        <v>13</v>
      </c>
    </row>
    <row r="11" spans="7:15" x14ac:dyDescent="0.25">
      <c r="H11" s="166" t="s">
        <v>79</v>
      </c>
      <c r="I11" s="166"/>
      <c r="J11" s="166"/>
      <c r="K11" s="27">
        <f>253082.12+9305.26</f>
        <v>262387.38</v>
      </c>
      <c r="L11" s="82">
        <v>44903</v>
      </c>
      <c r="M11" s="82">
        <v>45268</v>
      </c>
    </row>
    <row r="12" spans="7:15" x14ac:dyDescent="0.25">
      <c r="H12" s="166" t="s">
        <v>32</v>
      </c>
      <c r="I12" s="166"/>
      <c r="J12" s="166"/>
      <c r="K12" s="57">
        <v>272842.73</v>
      </c>
      <c r="L12" s="61" t="s">
        <v>101</v>
      </c>
      <c r="M12" s="61" t="s">
        <v>106</v>
      </c>
    </row>
    <row r="13" spans="7:15" x14ac:dyDescent="0.25">
      <c r="H13" s="25"/>
      <c r="I13" s="25"/>
      <c r="J13" s="25"/>
      <c r="K13" s="57"/>
      <c r="L13" s="82"/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74" t="s">
        <v>14</v>
      </c>
      <c r="M19" s="175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66" t="s">
        <v>32</v>
      </c>
      <c r="I21" s="166"/>
      <c r="J21" s="166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66" t="s">
        <v>79</v>
      </c>
      <c r="I22" s="166"/>
      <c r="J22" s="166"/>
      <c r="K22" s="27">
        <v>191365.2</v>
      </c>
      <c r="L22" s="20">
        <v>43839</v>
      </c>
      <c r="M22" s="20" t="s">
        <v>96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177" t="s">
        <v>41</v>
      </c>
      <c r="H23" s="178"/>
      <c r="I23" s="178"/>
      <c r="J23" s="178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7" t="s">
        <v>39</v>
      </c>
      <c r="H24" s="178"/>
      <c r="I24" s="178"/>
      <c r="J24" s="178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7" t="s">
        <v>40</v>
      </c>
      <c r="H25" s="178"/>
      <c r="I25" s="178"/>
      <c r="J25" s="178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7" t="s">
        <v>42</v>
      </c>
      <c r="H26" s="178"/>
      <c r="I26" s="178"/>
      <c r="J26" s="178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104</v>
      </c>
    </row>
    <row r="45" spans="7:17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100</v>
      </c>
      <c r="Q45" s="98" t="s">
        <v>105</v>
      </c>
    </row>
    <row r="46" spans="7:17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108</v>
      </c>
      <c r="Q49" s="114" t="s">
        <v>107</v>
      </c>
    </row>
    <row r="50" spans="7:17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328478.33583333332</v>
      </c>
    </row>
    <row r="59" spans="7:17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</row>
    <row r="60" spans="7:17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251655.54749999999</v>
      </c>
    </row>
    <row r="61" spans="7:17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</row>
    <row r="62" spans="7:17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174832.75916666666</v>
      </c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+K11/12</f>
        <v>21865.615000000002</v>
      </c>
      <c r="M63" s="23"/>
      <c r="N63" s="16">
        <f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23"/>
      <c r="N64" s="16">
        <f>SUM(J65:J70)+SUM(L65:L75)</f>
        <v>332340.62083333329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7">+L64</f>
        <v>21865.615000000002</v>
      </c>
      <c r="M65" s="23"/>
      <c r="N65" s="16">
        <f>SUM(J66:J71)+SUM(L66:L76)</f>
        <v>287738.11166666663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7"/>
        <v>21865.615000000002</v>
      </c>
      <c r="M66" s="23"/>
      <c r="N66" s="66">
        <f>SUM(J67:J72)+SUM(L67:L77)</f>
        <v>243135.60249999998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7"/>
        <v>21865.615000000002</v>
      </c>
      <c r="M67" s="23"/>
      <c r="N67" s="16"/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7"/>
        <v>21865.615000000002</v>
      </c>
      <c r="M68" s="23"/>
      <c r="N68" s="16"/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7"/>
        <v>21865.615000000002</v>
      </c>
      <c r="M69" s="23"/>
      <c r="N69" s="16"/>
    </row>
    <row r="70" spans="7:17" x14ac:dyDescent="0.25">
      <c r="G70" s="22" t="s">
        <v>19</v>
      </c>
      <c r="H70" s="24">
        <v>2023</v>
      </c>
      <c r="I70" s="72"/>
      <c r="J70" s="29"/>
      <c r="L70" s="27">
        <f t="shared" si="7"/>
        <v>21865.615000000002</v>
      </c>
      <c r="M70" s="23"/>
      <c r="N70" s="16"/>
      <c r="Q70" s="64"/>
    </row>
    <row r="71" spans="7:17" x14ac:dyDescent="0.25">
      <c r="G71" s="22" t="s">
        <v>20</v>
      </c>
      <c r="H71" s="24">
        <v>2023</v>
      </c>
      <c r="I71" s="72"/>
      <c r="J71" s="29"/>
      <c r="L71" s="27">
        <f t="shared" si="7"/>
        <v>21865.615000000002</v>
      </c>
      <c r="M71" s="23"/>
      <c r="N71" s="16"/>
      <c r="Q71" s="64"/>
    </row>
    <row r="72" spans="7:17" x14ac:dyDescent="0.25">
      <c r="G72" s="22" t="s">
        <v>28</v>
      </c>
      <c r="H72" s="24">
        <v>2023</v>
      </c>
      <c r="I72" s="72"/>
      <c r="J72" s="29"/>
      <c r="L72" s="27">
        <f t="shared" si="7"/>
        <v>21865.615000000002</v>
      </c>
      <c r="M72" s="23"/>
      <c r="N72" s="16"/>
      <c r="Q72" s="64"/>
    </row>
    <row r="73" spans="7:17" x14ac:dyDescent="0.25">
      <c r="G73" s="22" t="s">
        <v>21</v>
      </c>
      <c r="H73" s="24">
        <v>2023</v>
      </c>
      <c r="I73" s="72"/>
      <c r="J73" s="29"/>
      <c r="L73" s="27">
        <f t="shared" si="7"/>
        <v>21865.615000000002</v>
      </c>
      <c r="M73" s="23"/>
      <c r="N73" s="16"/>
      <c r="Q73" s="64"/>
    </row>
    <row r="74" spans="7:17" x14ac:dyDescent="0.25">
      <c r="G74" s="22" t="s">
        <v>22</v>
      </c>
      <c r="H74" s="24">
        <v>2023</v>
      </c>
      <c r="I74" s="72"/>
      <c r="J74" s="29"/>
      <c r="L74" s="27">
        <f t="shared" si="7"/>
        <v>21865.615000000002</v>
      </c>
      <c r="M74" s="23"/>
      <c r="N74" s="16"/>
      <c r="Q74" s="64"/>
    </row>
    <row r="75" spans="7:17" hidden="1" x14ac:dyDescent="0.25">
      <c r="G75" s="22" t="s">
        <v>23</v>
      </c>
      <c r="H75" s="24">
        <v>2023</v>
      </c>
      <c r="I75" s="72"/>
      <c r="J75" s="29"/>
      <c r="Q75" s="64"/>
    </row>
    <row r="76" spans="7:17" hidden="1" x14ac:dyDescent="0.25">
      <c r="G76" s="22" t="s">
        <v>24</v>
      </c>
      <c r="H76" s="24">
        <v>2023</v>
      </c>
      <c r="I76" s="72"/>
      <c r="J76" s="29"/>
      <c r="Q76" s="64"/>
    </row>
    <row r="77" spans="7:17" hidden="1" x14ac:dyDescent="0.25">
      <c r="G77" s="22" t="s">
        <v>25</v>
      </c>
      <c r="H77" s="24">
        <v>2023</v>
      </c>
      <c r="I77" s="72"/>
      <c r="J77" s="29"/>
      <c r="Q77" s="64"/>
    </row>
    <row r="78" spans="7:17" hidden="1" x14ac:dyDescent="0.25">
      <c r="G78" s="22" t="s">
        <v>26</v>
      </c>
      <c r="H78" s="24">
        <v>2023</v>
      </c>
      <c r="I78" s="72"/>
      <c r="J78" s="29"/>
      <c r="Q78" s="64"/>
    </row>
    <row r="79" spans="7:17" hidden="1" x14ac:dyDescent="0.25">
      <c r="G79" s="22" t="s">
        <v>27</v>
      </c>
      <c r="H79" s="24">
        <v>2023</v>
      </c>
      <c r="I79" s="72"/>
      <c r="J79" s="29"/>
      <c r="Q79" s="64"/>
    </row>
    <row r="80" spans="7:17" ht="15.75" thickBot="1" x14ac:dyDescent="0.3">
      <c r="H80" s="72"/>
      <c r="I80" s="65">
        <f>SUM(K23:K26)</f>
        <v>1473958.112</v>
      </c>
      <c r="J80" s="65">
        <f>SUM(J33:J45)</f>
        <v>427100.09166666673</v>
      </c>
      <c r="K80" s="16">
        <f>SUM(K32:K39)</f>
        <v>0</v>
      </c>
      <c r="L80" s="65">
        <f>SUM(L32:L57)</f>
        <v>191365.20000000004</v>
      </c>
      <c r="M80" s="107">
        <f>SUM(I80+J80+L80)</f>
        <v>2092423.4036666667</v>
      </c>
    </row>
    <row r="81" spans="8:11" ht="15.75" thickTop="1" x14ac:dyDescent="0.25">
      <c r="H81" s="73" t="s">
        <v>78</v>
      </c>
      <c r="I81" s="73"/>
      <c r="J81" s="73"/>
    </row>
    <row r="82" spans="8:11" x14ac:dyDescent="0.25">
      <c r="H82" s="176" t="s">
        <v>77</v>
      </c>
      <c r="I82" s="176"/>
      <c r="J82" s="176"/>
    </row>
    <row r="83" spans="8:11" x14ac:dyDescent="0.25">
      <c r="H83" s="72"/>
      <c r="I83" s="72"/>
      <c r="J83" s="72"/>
    </row>
    <row r="84" spans="8:11" x14ac:dyDescent="0.25">
      <c r="H84" s="72"/>
      <c r="I84" s="72"/>
      <c r="J84" s="72"/>
    </row>
    <row r="85" spans="8:11" x14ac:dyDescent="0.25">
      <c r="H85" s="72"/>
      <c r="I85" s="72"/>
      <c r="J85" s="72"/>
    </row>
    <row r="88" spans="8:11" x14ac:dyDescent="0.25">
      <c r="K88" s="44"/>
    </row>
    <row r="89" spans="8:11" x14ac:dyDescent="0.25">
      <c r="K89" s="16"/>
    </row>
    <row r="91" spans="8:11" x14ac:dyDescent="0.25">
      <c r="K91" s="44"/>
    </row>
  </sheetData>
  <mergeCells count="15">
    <mergeCell ref="L9:M9"/>
    <mergeCell ref="G4:N4"/>
    <mergeCell ref="G6:N6"/>
    <mergeCell ref="G5:N5"/>
    <mergeCell ref="G7:N7"/>
    <mergeCell ref="L19:M19"/>
    <mergeCell ref="H11:J11"/>
    <mergeCell ref="H82:J82"/>
    <mergeCell ref="H22:J22"/>
    <mergeCell ref="G23:J23"/>
    <mergeCell ref="G24:J24"/>
    <mergeCell ref="G25:J25"/>
    <mergeCell ref="G26:J26"/>
    <mergeCell ref="H21:J21"/>
    <mergeCell ref="H12:J12"/>
  </mergeCells>
  <pageMargins left="0.70866141732283505" right="0.70866141732283505" top="0.74803149606299202" bottom="0.74803149606299202" header="0.31496062992126" footer="0.31496062992126"/>
  <pageSetup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FFFF00"/>
  </sheetPr>
  <dimension ref="C5:M46"/>
  <sheetViews>
    <sheetView zoomScale="70" zoomScaleNormal="70" workbookViewId="0">
      <selection activeCell="E11" sqref="E11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68" t="s">
        <v>0</v>
      </c>
      <c r="D5" s="168"/>
      <c r="E5" s="14"/>
      <c r="F5" s="14"/>
      <c r="G5" s="14"/>
      <c r="H5" s="14"/>
      <c r="I5" s="14"/>
      <c r="J5" s="14"/>
      <c r="K5" s="93"/>
    </row>
    <row r="6" spans="3:13" ht="18.75" x14ac:dyDescent="0.3">
      <c r="C6" s="169" t="s">
        <v>57</v>
      </c>
      <c r="D6" s="169"/>
      <c r="K6" s="70"/>
    </row>
    <row r="7" spans="3:13" ht="18.75" x14ac:dyDescent="0.3">
      <c r="C7" s="169" t="s">
        <v>139</v>
      </c>
      <c r="D7" s="169"/>
      <c r="K7" s="70"/>
    </row>
    <row r="8" spans="3:13" ht="18.75" x14ac:dyDescent="0.3">
      <c r="C8" s="170" t="s">
        <v>56</v>
      </c>
      <c r="D8" s="169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11658064.66-D16</f>
        <v>10761122.68</v>
      </c>
      <c r="L15" s="64"/>
      <c r="M15" s="16"/>
    </row>
    <row r="16" spans="3:13" ht="16.5" customHeight="1" x14ac:dyDescent="0.25">
      <c r="C16" s="55" t="s">
        <v>43</v>
      </c>
      <c r="D16" s="68">
        <v>896941.98</v>
      </c>
    </row>
    <row r="17" spans="3:13" ht="21.75" customHeight="1" thickBot="1" x14ac:dyDescent="0.4">
      <c r="C17" s="56" t="s">
        <v>6</v>
      </c>
      <c r="D17" s="106">
        <f>SUM(D15:D16)</f>
        <v>11658064.66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FFFF00"/>
    <pageSetUpPr fitToPage="1"/>
  </sheetPr>
  <dimension ref="A1:P42"/>
  <sheetViews>
    <sheetView zoomScale="85" zoomScaleNormal="85" workbookViewId="0">
      <selection activeCell="B5" sqref="B5:L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8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182" t="s">
        <v>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09"/>
      <c r="N5" s="109"/>
      <c r="O5" s="109"/>
      <c r="P5" s="14"/>
    </row>
    <row r="6" spans="1:16" ht="15.75" x14ac:dyDescent="0.25">
      <c r="A6" s="108"/>
      <c r="B6" s="183" t="s">
        <v>58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08"/>
      <c r="N6" s="108"/>
      <c r="O6" s="108"/>
    </row>
    <row r="7" spans="1:16" ht="15.75" x14ac:dyDescent="0.25">
      <c r="A7" s="108"/>
      <c r="B7" s="182" t="s">
        <v>9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08"/>
      <c r="N7" s="108"/>
      <c r="O7" s="108"/>
    </row>
    <row r="8" spans="1:16" ht="15.75" x14ac:dyDescent="0.25">
      <c r="A8" s="108"/>
      <c r="B8" s="183" t="s">
        <v>139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08"/>
      <c r="N8" s="108"/>
      <c r="O8" s="108"/>
    </row>
    <row r="9" spans="1:16" ht="15.75" x14ac:dyDescent="0.25">
      <c r="A9" s="108"/>
      <c r="B9" s="183" t="s">
        <v>85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08"/>
      <c r="N9" s="108"/>
      <c r="O9" s="108"/>
    </row>
    <row r="10" spans="1:16" ht="15.75" customHeight="1" x14ac:dyDescent="0.25">
      <c r="A10" s="108"/>
      <c r="B10" s="184" t="s">
        <v>88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3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2.25" thickBot="1" x14ac:dyDescent="0.3">
      <c r="A15" s="108"/>
      <c r="B15" s="118" t="s">
        <v>67</v>
      </c>
      <c r="C15" s="119" t="s">
        <v>14</v>
      </c>
      <c r="D15" s="119" t="s">
        <v>111</v>
      </c>
      <c r="E15" s="119" t="s">
        <v>69</v>
      </c>
      <c r="F15" s="119" t="s">
        <v>66</v>
      </c>
      <c r="G15" s="120" t="s">
        <v>109</v>
      </c>
      <c r="H15" s="120" t="s">
        <v>110</v>
      </c>
      <c r="I15" s="121" t="s">
        <v>117</v>
      </c>
      <c r="J15" s="121" t="s">
        <v>112</v>
      </c>
      <c r="K15" s="122" t="s">
        <v>113</v>
      </c>
      <c r="L15" s="122" t="s">
        <v>114</v>
      </c>
      <c r="M15" s="108"/>
      <c r="N15" s="108"/>
      <c r="O15" s="108"/>
    </row>
    <row r="16" spans="1:16" x14ac:dyDescent="0.25">
      <c r="A16" s="108"/>
      <c r="B16" s="111">
        <v>1</v>
      </c>
      <c r="C16" s="151" t="s">
        <v>204</v>
      </c>
      <c r="D16" s="151" t="s">
        <v>209</v>
      </c>
      <c r="E16" s="151" t="s">
        <v>205</v>
      </c>
      <c r="F16" s="151" t="s">
        <v>214</v>
      </c>
      <c r="G16" s="151" t="s">
        <v>223</v>
      </c>
      <c r="H16" s="156" t="s">
        <v>226</v>
      </c>
      <c r="I16" s="157">
        <v>130572.59</v>
      </c>
      <c r="J16" s="158">
        <v>0</v>
      </c>
      <c r="K16" s="161">
        <f>+I16</f>
        <v>130572.59</v>
      </c>
      <c r="L16" s="123" t="s">
        <v>118</v>
      </c>
      <c r="M16" s="108"/>
      <c r="N16" s="108"/>
      <c r="O16" s="108"/>
    </row>
    <row r="17" spans="1:15" x14ac:dyDescent="0.25">
      <c r="A17" s="108"/>
      <c r="B17" s="111">
        <v>2</v>
      </c>
      <c r="C17" s="152" t="s">
        <v>136</v>
      </c>
      <c r="D17" s="152" t="s">
        <v>210</v>
      </c>
      <c r="E17" s="152" t="s">
        <v>94</v>
      </c>
      <c r="F17" s="152" t="s">
        <v>215</v>
      </c>
      <c r="G17" s="152" t="s">
        <v>95</v>
      </c>
      <c r="H17" s="156" t="s">
        <v>119</v>
      </c>
      <c r="I17" s="157">
        <v>1938.84</v>
      </c>
      <c r="J17" s="158">
        <v>0</v>
      </c>
      <c r="K17" s="161">
        <f t="shared" ref="K17:K23" si="0">+I17</f>
        <v>1938.84</v>
      </c>
      <c r="L17" s="123" t="s">
        <v>118</v>
      </c>
      <c r="M17" s="108"/>
      <c r="N17" s="108"/>
      <c r="O17" s="108"/>
    </row>
    <row r="18" spans="1:15" x14ac:dyDescent="0.25">
      <c r="A18" s="108"/>
      <c r="B18" s="111">
        <v>3</v>
      </c>
      <c r="C18" s="152" t="s">
        <v>136</v>
      </c>
      <c r="D18" s="152" t="s">
        <v>210</v>
      </c>
      <c r="E18" s="152" t="s">
        <v>94</v>
      </c>
      <c r="F18" s="152" t="s">
        <v>216</v>
      </c>
      <c r="G18" s="152" t="s">
        <v>95</v>
      </c>
      <c r="H18" s="156" t="s">
        <v>120</v>
      </c>
      <c r="I18" s="157">
        <v>34543.870000000003</v>
      </c>
      <c r="J18" s="158">
        <v>0</v>
      </c>
      <c r="K18" s="161">
        <f t="shared" si="0"/>
        <v>34543.870000000003</v>
      </c>
      <c r="L18" s="123" t="s">
        <v>118</v>
      </c>
      <c r="M18" s="108"/>
      <c r="N18" s="108"/>
      <c r="O18" s="108"/>
    </row>
    <row r="19" spans="1:15" x14ac:dyDescent="0.25">
      <c r="A19" s="108"/>
      <c r="B19" s="111">
        <v>4</v>
      </c>
      <c r="C19" s="152" t="s">
        <v>136</v>
      </c>
      <c r="D19" s="152" t="s">
        <v>210</v>
      </c>
      <c r="E19" s="152" t="s">
        <v>94</v>
      </c>
      <c r="F19" s="152" t="s">
        <v>217</v>
      </c>
      <c r="G19" s="152" t="s">
        <v>95</v>
      </c>
      <c r="H19" s="156" t="s">
        <v>121</v>
      </c>
      <c r="I19" s="157">
        <v>1405.45</v>
      </c>
      <c r="J19" s="158">
        <v>0</v>
      </c>
      <c r="K19" s="161">
        <f t="shared" si="0"/>
        <v>1405.45</v>
      </c>
      <c r="L19" s="123" t="s">
        <v>118</v>
      </c>
      <c r="M19" s="108"/>
      <c r="N19" s="108"/>
      <c r="O19" s="108"/>
    </row>
    <row r="20" spans="1:15" x14ac:dyDescent="0.25">
      <c r="A20" s="108"/>
      <c r="B20" s="111">
        <v>5</v>
      </c>
      <c r="C20" s="152" t="s">
        <v>206</v>
      </c>
      <c r="D20" s="152" t="s">
        <v>211</v>
      </c>
      <c r="E20" s="152" t="s">
        <v>94</v>
      </c>
      <c r="F20" s="152" t="s">
        <v>218</v>
      </c>
      <c r="G20" s="152" t="s">
        <v>95</v>
      </c>
      <c r="H20" s="156" t="s">
        <v>122</v>
      </c>
      <c r="I20" s="157">
        <v>1938.84</v>
      </c>
      <c r="J20" s="158">
        <v>0</v>
      </c>
      <c r="K20" s="161">
        <v>1938.84</v>
      </c>
      <c r="L20" s="155" t="s">
        <v>118</v>
      </c>
      <c r="M20" s="108"/>
      <c r="N20" s="108"/>
      <c r="O20" s="108"/>
    </row>
    <row r="21" spans="1:15" x14ac:dyDescent="0.25">
      <c r="A21" s="108"/>
      <c r="B21" s="111">
        <v>6</v>
      </c>
      <c r="C21" s="152" t="s">
        <v>135</v>
      </c>
      <c r="D21" s="152" t="s">
        <v>212</v>
      </c>
      <c r="E21" s="152" t="s">
        <v>97</v>
      </c>
      <c r="F21" s="152" t="s">
        <v>219</v>
      </c>
      <c r="G21" s="152" t="s">
        <v>98</v>
      </c>
      <c r="H21" s="156" t="s">
        <v>122</v>
      </c>
      <c r="I21" s="157">
        <v>16983.38</v>
      </c>
      <c r="J21" s="158">
        <v>0</v>
      </c>
      <c r="K21" s="161">
        <f t="shared" si="0"/>
        <v>16983.38</v>
      </c>
      <c r="L21" s="155" t="s">
        <v>118</v>
      </c>
      <c r="M21" s="108"/>
      <c r="N21" s="108"/>
      <c r="O21" s="108"/>
    </row>
    <row r="22" spans="1:15" x14ac:dyDescent="0.25">
      <c r="A22" s="108"/>
      <c r="B22" s="111">
        <v>7</v>
      </c>
      <c r="C22" s="153" t="s">
        <v>134</v>
      </c>
      <c r="D22" s="153" t="s">
        <v>213</v>
      </c>
      <c r="E22" s="152" t="s">
        <v>93</v>
      </c>
      <c r="F22" s="152" t="s">
        <v>220</v>
      </c>
      <c r="G22" s="152" t="s">
        <v>102</v>
      </c>
      <c r="H22" s="156" t="s">
        <v>123</v>
      </c>
      <c r="I22" s="157">
        <v>49779.040000000001</v>
      </c>
      <c r="J22" s="158">
        <v>0</v>
      </c>
      <c r="K22" s="161">
        <f t="shared" si="0"/>
        <v>49779.040000000001</v>
      </c>
      <c r="L22" s="155" t="s">
        <v>118</v>
      </c>
      <c r="M22" s="108"/>
      <c r="N22" s="108"/>
      <c r="O22" s="108"/>
    </row>
    <row r="23" spans="1:15" ht="30" x14ac:dyDescent="0.25">
      <c r="A23" s="108"/>
      <c r="B23" s="111">
        <v>8</v>
      </c>
      <c r="C23" s="3" t="s">
        <v>135</v>
      </c>
      <c r="D23" s="3" t="s">
        <v>212</v>
      </c>
      <c r="E23" s="3" t="s">
        <v>207</v>
      </c>
      <c r="F23" s="152" t="s">
        <v>221</v>
      </c>
      <c r="G23" s="152" t="s">
        <v>224</v>
      </c>
      <c r="H23" s="159" t="s">
        <v>227</v>
      </c>
      <c r="I23" s="160">
        <v>99999.99</v>
      </c>
      <c r="J23" s="158">
        <v>0</v>
      </c>
      <c r="K23" s="162">
        <f t="shared" si="0"/>
        <v>99999.99</v>
      </c>
      <c r="L23" s="163" t="s">
        <v>118</v>
      </c>
      <c r="M23" s="108"/>
      <c r="N23" s="108"/>
      <c r="O23" s="108"/>
    </row>
    <row r="24" spans="1:15" x14ac:dyDescent="0.25">
      <c r="A24" s="108"/>
      <c r="B24" s="111">
        <v>9</v>
      </c>
      <c r="C24" s="123" t="s">
        <v>134</v>
      </c>
      <c r="D24" s="153" t="s">
        <v>229</v>
      </c>
      <c r="E24" s="152" t="s">
        <v>208</v>
      </c>
      <c r="F24" s="152" t="s">
        <v>222</v>
      </c>
      <c r="G24" s="152" t="s">
        <v>225</v>
      </c>
      <c r="H24" s="159" t="s">
        <v>228</v>
      </c>
      <c r="I24" s="157">
        <v>169833.63</v>
      </c>
      <c r="J24" s="158">
        <v>0</v>
      </c>
      <c r="K24" s="154">
        <f>+I24</f>
        <v>169833.63</v>
      </c>
      <c r="L24" s="163" t="s">
        <v>118</v>
      </c>
      <c r="M24" s="108"/>
      <c r="N24" s="108"/>
      <c r="O24" s="108"/>
    </row>
    <row r="25" spans="1:15" ht="15.75" x14ac:dyDescent="0.25">
      <c r="A25" s="108"/>
      <c r="B25" s="111"/>
      <c r="C25" s="111"/>
      <c r="D25" s="138"/>
      <c r="E25" s="111"/>
      <c r="F25" s="111"/>
      <c r="G25" s="133"/>
      <c r="H25" s="147"/>
      <c r="I25" s="148"/>
      <c r="J25" s="100"/>
      <c r="K25" s="148"/>
      <c r="L25" s="149"/>
      <c r="M25" s="108"/>
      <c r="N25" s="108"/>
      <c r="O25" s="108"/>
    </row>
    <row r="26" spans="1:15" ht="16.5" thickBot="1" x14ac:dyDescent="0.3">
      <c r="A26" s="108"/>
      <c r="B26" s="181"/>
      <c r="C26" s="181"/>
      <c r="D26" s="181"/>
      <c r="E26" s="181"/>
      <c r="F26" s="111"/>
      <c r="G26" s="110"/>
      <c r="H26" s="110"/>
      <c r="I26" s="124">
        <f>SUM(I16:I25)</f>
        <v>506995.63</v>
      </c>
      <c r="J26" s="124">
        <f>SUM(J16:J25)</f>
        <v>0</v>
      </c>
      <c r="K26" s="124">
        <f>SUM(K16:K25)</f>
        <v>506995.63</v>
      </c>
      <c r="L26" s="124">
        <f>SUM(L16:L25)</f>
        <v>0</v>
      </c>
      <c r="M26" s="108"/>
      <c r="N26" s="108"/>
      <c r="O26" s="108"/>
    </row>
    <row r="27" spans="1:15" ht="17.25" thickTop="1" thickBot="1" x14ac:dyDescent="0.3">
      <c r="A27" s="108"/>
      <c r="B27" s="112"/>
      <c r="C27" s="112"/>
      <c r="D27" s="112"/>
      <c r="E27" s="112"/>
      <c r="F27" s="108"/>
      <c r="G27" s="110"/>
      <c r="H27" s="110"/>
      <c r="I27" s="111"/>
      <c r="J27" s="108"/>
      <c r="K27" s="111"/>
      <c r="L27" s="108"/>
      <c r="M27" s="108"/>
      <c r="N27" s="108"/>
      <c r="O27" s="108"/>
    </row>
    <row r="28" spans="1:15" ht="15.75" thickBot="1" x14ac:dyDescent="0.3">
      <c r="A28" s="116"/>
      <c r="B28" s="130" t="s">
        <v>115</v>
      </c>
      <c r="C28" s="131"/>
      <c r="D28" s="125"/>
      <c r="E28" s="126"/>
      <c r="F28" s="116"/>
      <c r="G28" s="116"/>
      <c r="H28" s="108"/>
      <c r="I28" s="111"/>
      <c r="J28" s="108"/>
      <c r="K28" s="111"/>
      <c r="L28" s="108"/>
      <c r="M28" s="108"/>
      <c r="N28" s="108"/>
      <c r="O28" s="108"/>
    </row>
    <row r="29" spans="1:15" ht="15.75" thickBot="1" x14ac:dyDescent="0.3">
      <c r="A29" s="116"/>
      <c r="B29" s="127" t="s">
        <v>116</v>
      </c>
      <c r="C29" s="128"/>
      <c r="D29" s="128"/>
      <c r="E29" s="129"/>
      <c r="F29" s="116"/>
      <c r="G29" s="116"/>
      <c r="H29" s="108"/>
      <c r="I29" s="111"/>
      <c r="J29" s="108"/>
      <c r="K29" s="111"/>
      <c r="L29" s="115"/>
      <c r="M29" s="108"/>
      <c r="N29" s="108"/>
      <c r="O29" s="108"/>
    </row>
    <row r="30" spans="1:15" x14ac:dyDescent="0.25">
      <c r="A30" s="116"/>
      <c r="B30" s="116"/>
      <c r="C30" s="116"/>
      <c r="D30" s="116"/>
      <c r="E30" s="116"/>
      <c r="F30" s="116"/>
      <c r="G30" s="116"/>
      <c r="H30" s="108"/>
      <c r="I30" s="111"/>
      <c r="J30" s="108"/>
      <c r="K30" s="111"/>
      <c r="L30" s="115"/>
      <c r="M30" s="108"/>
      <c r="N30" s="108"/>
      <c r="O30" s="108"/>
    </row>
    <row r="31" spans="1:15" x14ac:dyDescent="0.25">
      <c r="A31" s="116"/>
      <c r="B31" s="116"/>
      <c r="C31" s="116"/>
      <c r="D31" s="116"/>
      <c r="E31" s="116"/>
      <c r="F31" s="116"/>
      <c r="G31" s="116"/>
      <c r="H31" s="108"/>
      <c r="I31" s="111"/>
      <c r="J31" s="108"/>
      <c r="K31" s="111"/>
      <c r="L31" s="108"/>
      <c r="M31" s="108"/>
      <c r="N31" s="108"/>
      <c r="O31" s="108"/>
    </row>
    <row r="32" spans="1:15" x14ac:dyDescent="0.25">
      <c r="A32" s="116"/>
      <c r="B32" s="116"/>
      <c r="C32" s="116"/>
      <c r="D32" s="116"/>
      <c r="E32" s="116"/>
      <c r="F32" s="116"/>
      <c r="G32" s="116"/>
      <c r="H32" s="108"/>
      <c r="I32" s="111"/>
      <c r="J32" s="108"/>
      <c r="K32" s="111"/>
      <c r="L32" s="108"/>
      <c r="M32" s="108"/>
      <c r="N32" s="108"/>
      <c r="O32" s="108"/>
    </row>
    <row r="33" spans="1:15" x14ac:dyDescent="0.25">
      <c r="A33" s="116"/>
      <c r="B33" s="116"/>
      <c r="C33" s="116"/>
      <c r="D33" s="116"/>
      <c r="E33" s="116"/>
      <c r="F33" s="116"/>
      <c r="G33" s="116"/>
      <c r="H33" s="108"/>
      <c r="I33" s="111"/>
      <c r="J33" s="108"/>
      <c r="K33" s="111"/>
      <c r="L33" s="108"/>
      <c r="M33" s="108"/>
      <c r="N33" s="108"/>
      <c r="O33" s="108"/>
    </row>
    <row r="34" spans="1:15" x14ac:dyDescent="0.25">
      <c r="A34" s="116"/>
      <c r="B34" s="116"/>
      <c r="C34" s="116"/>
      <c r="D34" s="116"/>
      <c r="E34" s="116"/>
      <c r="F34" s="116"/>
      <c r="G34" s="116"/>
      <c r="H34" s="108"/>
      <c r="I34" s="111"/>
      <c r="J34" s="108"/>
      <c r="K34" s="111"/>
      <c r="L34" s="108"/>
      <c r="M34" s="108"/>
      <c r="N34" s="108"/>
      <c r="O34" s="108"/>
    </row>
    <row r="35" spans="1:15" x14ac:dyDescent="0.25">
      <c r="A35" s="116"/>
      <c r="B35" s="116"/>
      <c r="C35" s="116"/>
      <c r="D35" s="116"/>
      <c r="E35" s="116"/>
      <c r="F35" s="116"/>
      <c r="G35" s="116"/>
      <c r="H35" s="108"/>
      <c r="I35" s="111"/>
      <c r="J35" s="108"/>
      <c r="K35" s="111"/>
      <c r="L35" s="108"/>
      <c r="M35" s="108"/>
      <c r="N35" s="108"/>
      <c r="O35" s="108"/>
    </row>
    <row r="36" spans="1:15" x14ac:dyDescent="0.25">
      <c r="A36" s="116"/>
      <c r="B36" s="116"/>
      <c r="C36" s="116"/>
      <c r="D36" s="116"/>
      <c r="E36" s="116"/>
      <c r="F36" s="116"/>
      <c r="G36" s="116"/>
      <c r="H36" s="108"/>
      <c r="I36" s="111"/>
      <c r="J36" s="108"/>
      <c r="K36" s="111"/>
      <c r="L36" s="108"/>
      <c r="M36" s="108"/>
      <c r="N36" s="108"/>
      <c r="O36" s="108"/>
    </row>
    <row r="37" spans="1:15" x14ac:dyDescent="0.25">
      <c r="A37" s="116"/>
      <c r="B37" s="116"/>
      <c r="C37" s="116"/>
      <c r="D37" s="116"/>
      <c r="E37" s="116"/>
      <c r="F37" s="116"/>
      <c r="G37" s="116"/>
      <c r="H37" s="108"/>
      <c r="I37" s="111"/>
      <c r="J37" s="108"/>
      <c r="K37" s="111"/>
      <c r="L37" s="108"/>
      <c r="M37" s="108"/>
      <c r="N37" s="108"/>
      <c r="O37" s="108"/>
    </row>
    <row r="38" spans="1:15" x14ac:dyDescent="0.25">
      <c r="A38" s="116"/>
      <c r="B38" s="116"/>
      <c r="C38" s="116"/>
      <c r="D38" s="116"/>
      <c r="E38" s="11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x14ac:dyDescent="0.25">
      <c r="A39" s="116"/>
      <c r="B39" s="116"/>
      <c r="C39" s="116"/>
      <c r="D39" s="116"/>
      <c r="E39" s="116"/>
      <c r="F39" s="116"/>
      <c r="G39" s="116"/>
      <c r="H39" s="108"/>
      <c r="I39" s="111"/>
      <c r="J39" s="108"/>
      <c r="K39" s="111"/>
      <c r="L39" s="108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08"/>
      <c r="M40" s="108"/>
      <c r="N40" s="108"/>
      <c r="O40" s="108"/>
    </row>
    <row r="41" spans="1:15" x14ac:dyDescent="0.25">
      <c r="A41" s="117"/>
      <c r="B41" s="117"/>
      <c r="C41" s="117"/>
      <c r="D41" s="117"/>
      <c r="E41" s="117"/>
      <c r="F41" s="117"/>
      <c r="G41" s="117"/>
    </row>
    <row r="42" spans="1:15" x14ac:dyDescent="0.25">
      <c r="A42" s="117"/>
      <c r="B42" s="117"/>
      <c r="C42" s="117"/>
      <c r="D42" s="117"/>
      <c r="E42" s="117"/>
      <c r="F42" s="117"/>
      <c r="G42" s="117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FFFF00"/>
  </sheetPr>
  <dimension ref="B5:N30"/>
  <sheetViews>
    <sheetView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2" t="s">
        <v>0</v>
      </c>
      <c r="C5" s="172"/>
      <c r="D5" s="172"/>
      <c r="E5" s="172"/>
      <c r="F5" s="172"/>
      <c r="G5" s="172"/>
      <c r="H5" s="32"/>
      <c r="I5" s="14"/>
      <c r="J5" s="14"/>
      <c r="K5" s="14"/>
      <c r="L5" s="14"/>
      <c r="M5" s="14"/>
      <c r="N5" s="14"/>
    </row>
    <row r="6" spans="2:14" ht="15.75" x14ac:dyDescent="0.25">
      <c r="B6" s="185" t="s">
        <v>58</v>
      </c>
      <c r="C6" s="185"/>
      <c r="D6" s="185"/>
      <c r="E6" s="185"/>
      <c r="F6" s="185"/>
      <c r="G6" s="185"/>
      <c r="H6" s="33"/>
    </row>
    <row r="7" spans="2:14" ht="15.75" x14ac:dyDescent="0.25">
      <c r="B7" s="172" t="s">
        <v>9</v>
      </c>
      <c r="C7" s="172"/>
      <c r="D7" s="172"/>
      <c r="E7" s="172"/>
      <c r="F7" s="172"/>
      <c r="G7" s="172"/>
      <c r="H7" s="33"/>
    </row>
    <row r="8" spans="2:14" ht="15.75" x14ac:dyDescent="0.25">
      <c r="B8" s="185" t="s">
        <v>147</v>
      </c>
      <c r="C8" s="185"/>
      <c r="D8" s="185"/>
      <c r="E8" s="185"/>
      <c r="F8" s="185"/>
      <c r="G8" s="185"/>
      <c r="H8" s="33"/>
    </row>
    <row r="9" spans="2:14" ht="15.75" x14ac:dyDescent="0.25">
      <c r="B9" s="185" t="s">
        <v>86</v>
      </c>
      <c r="C9" s="185"/>
      <c r="D9" s="185"/>
      <c r="E9" s="185"/>
      <c r="F9" s="185"/>
      <c r="G9" s="185"/>
      <c r="H9" s="33"/>
    </row>
    <row r="10" spans="2:14" ht="15.75" x14ac:dyDescent="0.25">
      <c r="B10" s="180" t="s">
        <v>87</v>
      </c>
      <c r="C10" s="180"/>
      <c r="D10" s="180"/>
      <c r="E10" s="180"/>
      <c r="F10" s="180"/>
      <c r="G10" s="180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9A6B-BFB1-4EB1-96F8-574EA87991D0}">
  <sheetPr>
    <tabColor rgb="FFFFFF00"/>
    <pageSetUpPr fitToPage="1"/>
  </sheetPr>
  <dimension ref="B2:N66"/>
  <sheetViews>
    <sheetView topLeftCell="B1" workbookViewId="0">
      <selection activeCell="E5" sqref="E5"/>
    </sheetView>
  </sheetViews>
  <sheetFormatPr defaultColWidth="19.140625" defaultRowHeight="15" x14ac:dyDescent="0.25"/>
  <cols>
    <col min="1" max="1" width="0" hidden="1" customWidth="1"/>
    <col min="2" max="2" width="19.140625" style="144"/>
    <col min="3" max="3" width="18.140625" customWidth="1"/>
    <col min="4" max="5" width="31.42578125" customWidth="1"/>
    <col min="6" max="6" width="11.7109375" style="144" customWidth="1"/>
    <col min="7" max="7" width="16.5703125" customWidth="1"/>
    <col min="8" max="8" width="21.5703125" customWidth="1"/>
    <col min="9" max="9" width="14.42578125" style="134" customWidth="1"/>
    <col min="10" max="10" width="16.85546875" customWidth="1"/>
    <col min="11" max="11" width="10.42578125" style="5" customWidth="1"/>
    <col min="12" max="12" width="11.5703125" style="134" customWidth="1"/>
  </cols>
  <sheetData>
    <row r="2" spans="2:12" x14ac:dyDescent="0.25">
      <c r="D2" s="186" t="s">
        <v>230</v>
      </c>
      <c r="E2" s="186"/>
      <c r="F2" s="186"/>
      <c r="G2" s="186"/>
      <c r="H2" s="186"/>
      <c r="I2" s="186"/>
      <c r="J2" s="186"/>
    </row>
    <row r="3" spans="2:12" x14ac:dyDescent="0.25">
      <c r="B3" s="142"/>
      <c r="C3" s="132"/>
      <c r="D3" s="132"/>
      <c r="E3" s="132"/>
      <c r="F3" s="186" t="s">
        <v>148</v>
      </c>
      <c r="G3" s="186"/>
      <c r="H3" s="186"/>
      <c r="I3" s="186"/>
      <c r="J3" s="139"/>
      <c r="K3" s="136"/>
      <c r="L3" s="135"/>
    </row>
    <row r="4" spans="2:12" x14ac:dyDescent="0.25">
      <c r="B4" s="142" t="s">
        <v>14</v>
      </c>
      <c r="C4" s="132" t="s">
        <v>127</v>
      </c>
      <c r="D4" s="132" t="s">
        <v>128</v>
      </c>
      <c r="E4" s="132"/>
      <c r="F4" s="142" t="s">
        <v>126</v>
      </c>
      <c r="G4" s="132" t="s">
        <v>129</v>
      </c>
      <c r="H4" s="132" t="s">
        <v>130</v>
      </c>
      <c r="I4" s="135" t="s">
        <v>125</v>
      </c>
      <c r="J4" s="132" t="s">
        <v>131</v>
      </c>
      <c r="K4" s="137" t="s">
        <v>132</v>
      </c>
      <c r="L4" s="135" t="s">
        <v>124</v>
      </c>
    </row>
    <row r="5" spans="2:12" x14ac:dyDescent="0.25">
      <c r="B5" s="140">
        <v>44572</v>
      </c>
      <c r="C5" s="143">
        <v>1017</v>
      </c>
      <c r="D5" t="s">
        <v>149</v>
      </c>
      <c r="F5" s="144">
        <v>2</v>
      </c>
      <c r="G5" t="s">
        <v>150</v>
      </c>
      <c r="H5" t="s">
        <v>151</v>
      </c>
      <c r="I5" s="134">
        <f>+[1]Existencia!$I$19</f>
        <v>130</v>
      </c>
      <c r="J5" s="141">
        <f>+I5*F5</f>
        <v>260</v>
      </c>
      <c r="K5" s="5">
        <f>+J5*0.18</f>
        <v>46.8</v>
      </c>
      <c r="L5" s="134">
        <f>+J5+K5</f>
        <v>306.8</v>
      </c>
    </row>
    <row r="6" spans="2:12" x14ac:dyDescent="0.25">
      <c r="B6" s="140">
        <v>44572</v>
      </c>
      <c r="C6" s="143">
        <v>1017</v>
      </c>
      <c r="D6" t="s">
        <v>149</v>
      </c>
      <c r="F6" s="144">
        <v>1</v>
      </c>
      <c r="G6" t="s">
        <v>150</v>
      </c>
      <c r="H6" t="s">
        <v>152</v>
      </c>
      <c r="I6" s="134">
        <f>+I5</f>
        <v>130</v>
      </c>
      <c r="J6" s="141">
        <f t="shared" ref="J6:J40" si="0">+I6*F6</f>
        <v>130</v>
      </c>
      <c r="K6" s="5">
        <f t="shared" ref="K6:K40" si="1">+J6*0.18</f>
        <v>23.4</v>
      </c>
      <c r="L6" s="134">
        <f t="shared" ref="L6:L40" si="2">+J6+K6</f>
        <v>153.4</v>
      </c>
    </row>
    <row r="7" spans="2:12" x14ac:dyDescent="0.25">
      <c r="B7" s="140">
        <v>44631</v>
      </c>
      <c r="C7" s="143">
        <v>2046</v>
      </c>
      <c r="D7" t="s">
        <v>153</v>
      </c>
      <c r="F7" s="144">
        <v>2</v>
      </c>
      <c r="G7" t="s">
        <v>150</v>
      </c>
      <c r="H7" t="s">
        <v>154</v>
      </c>
      <c r="I7" s="134">
        <f>+[1]Existencia!$I$148</f>
        <v>53</v>
      </c>
      <c r="J7" s="141">
        <f t="shared" si="0"/>
        <v>106</v>
      </c>
      <c r="K7" s="5">
        <f t="shared" si="1"/>
        <v>19.079999999999998</v>
      </c>
      <c r="L7" s="134">
        <f t="shared" si="2"/>
        <v>125.08</v>
      </c>
    </row>
    <row r="8" spans="2:12" x14ac:dyDescent="0.25">
      <c r="B8" s="140">
        <v>44631</v>
      </c>
      <c r="C8" s="143">
        <v>2058</v>
      </c>
      <c r="D8" t="s">
        <v>155</v>
      </c>
      <c r="F8" s="144">
        <v>1</v>
      </c>
      <c r="G8" t="s">
        <v>156</v>
      </c>
      <c r="H8" t="s">
        <v>154</v>
      </c>
      <c r="I8" s="134">
        <f>+[1]Existencia!$I$159</f>
        <v>235</v>
      </c>
      <c r="J8" s="141">
        <f t="shared" si="0"/>
        <v>235</v>
      </c>
      <c r="K8" s="5">
        <f t="shared" si="1"/>
        <v>42.3</v>
      </c>
      <c r="L8" s="134">
        <f t="shared" si="2"/>
        <v>277.3</v>
      </c>
    </row>
    <row r="9" spans="2:12" x14ac:dyDescent="0.25">
      <c r="B9" s="140">
        <v>44631</v>
      </c>
      <c r="C9" s="143">
        <v>2024</v>
      </c>
      <c r="D9" t="s">
        <v>157</v>
      </c>
      <c r="F9" s="144">
        <v>1</v>
      </c>
      <c r="G9" t="s">
        <v>150</v>
      </c>
      <c r="H9" t="s">
        <v>154</v>
      </c>
      <c r="I9" s="134">
        <f>+[1]Existencia!$I$132</f>
        <v>225</v>
      </c>
      <c r="J9" s="141">
        <f t="shared" si="0"/>
        <v>225</v>
      </c>
      <c r="K9" s="5">
        <f t="shared" si="1"/>
        <v>40.5</v>
      </c>
      <c r="L9" s="134">
        <f t="shared" si="2"/>
        <v>265.5</v>
      </c>
    </row>
    <row r="10" spans="2:12" x14ac:dyDescent="0.25">
      <c r="B10" s="140">
        <v>44631</v>
      </c>
      <c r="C10" s="143">
        <v>1000</v>
      </c>
      <c r="D10" t="s">
        <v>158</v>
      </c>
      <c r="F10" s="144">
        <v>8</v>
      </c>
      <c r="G10" t="s">
        <v>159</v>
      </c>
      <c r="H10" t="s">
        <v>160</v>
      </c>
      <c r="I10" s="134">
        <f>+[1]Existencia!$I$7</f>
        <v>305</v>
      </c>
      <c r="J10" s="141">
        <f t="shared" si="0"/>
        <v>2440</v>
      </c>
      <c r="K10" s="5">
        <f t="shared" si="1"/>
        <v>439.2</v>
      </c>
      <c r="L10" s="134">
        <f t="shared" si="2"/>
        <v>2879.2</v>
      </c>
    </row>
    <row r="11" spans="2:12" x14ac:dyDescent="0.25">
      <c r="B11" s="140">
        <v>44662</v>
      </c>
      <c r="C11" s="143">
        <v>1071</v>
      </c>
      <c r="D11" t="s">
        <v>161</v>
      </c>
      <c r="F11" s="144">
        <v>1</v>
      </c>
      <c r="G11" t="s">
        <v>156</v>
      </c>
      <c r="H11" t="s">
        <v>162</v>
      </c>
      <c r="I11" s="134">
        <f>+[1]Existencia!$I$55</f>
        <v>495</v>
      </c>
      <c r="J11" s="141">
        <f t="shared" si="0"/>
        <v>495</v>
      </c>
      <c r="K11" s="5">
        <f t="shared" si="1"/>
        <v>89.1</v>
      </c>
      <c r="L11" s="134">
        <f t="shared" si="2"/>
        <v>584.1</v>
      </c>
    </row>
    <row r="12" spans="2:12" x14ac:dyDescent="0.25">
      <c r="B12" s="140">
        <v>44662</v>
      </c>
      <c r="C12" s="143">
        <v>1071</v>
      </c>
      <c r="D12" t="s">
        <v>161</v>
      </c>
      <c r="F12" s="144">
        <v>1</v>
      </c>
      <c r="G12" t="s">
        <v>156</v>
      </c>
      <c r="H12" t="s">
        <v>163</v>
      </c>
      <c r="I12" s="134">
        <f>+I11</f>
        <v>495</v>
      </c>
      <c r="J12" s="141">
        <f t="shared" si="0"/>
        <v>495</v>
      </c>
      <c r="K12" s="5">
        <f t="shared" si="1"/>
        <v>89.1</v>
      </c>
      <c r="L12" s="134">
        <f t="shared" si="2"/>
        <v>584.1</v>
      </c>
    </row>
    <row r="13" spans="2:12" x14ac:dyDescent="0.25">
      <c r="B13" s="140">
        <v>44662</v>
      </c>
      <c r="C13" s="143">
        <v>1126</v>
      </c>
      <c r="D13" t="s">
        <v>164</v>
      </c>
      <c r="F13" s="144">
        <v>1</v>
      </c>
      <c r="G13" t="s">
        <v>156</v>
      </c>
      <c r="H13" t="s">
        <v>165</v>
      </c>
      <c r="I13" s="134">
        <f>+[1]Existencia!$I$96</f>
        <v>330.1</v>
      </c>
      <c r="J13" s="141">
        <f t="shared" si="0"/>
        <v>330.1</v>
      </c>
      <c r="K13" s="5">
        <f t="shared" si="1"/>
        <v>59.417999999999999</v>
      </c>
      <c r="L13" s="134">
        <f t="shared" si="2"/>
        <v>389.51800000000003</v>
      </c>
    </row>
    <row r="14" spans="2:12" x14ac:dyDescent="0.25">
      <c r="B14" s="140">
        <v>44662</v>
      </c>
      <c r="C14" s="61">
        <v>2052</v>
      </c>
      <c r="D14" t="s">
        <v>166</v>
      </c>
      <c r="F14" s="144">
        <v>1</v>
      </c>
      <c r="G14" t="s">
        <v>156</v>
      </c>
      <c r="H14" t="s">
        <v>167</v>
      </c>
      <c r="I14" s="134">
        <f>+[1]Existencia!$I$153</f>
        <v>198</v>
      </c>
      <c r="J14" s="141">
        <f t="shared" si="0"/>
        <v>198</v>
      </c>
      <c r="K14" s="5">
        <f t="shared" si="1"/>
        <v>35.64</v>
      </c>
      <c r="L14" s="134">
        <f t="shared" si="2"/>
        <v>233.64</v>
      </c>
    </row>
    <row r="15" spans="2:12" x14ac:dyDescent="0.25">
      <c r="B15" s="140">
        <v>44753</v>
      </c>
      <c r="C15" s="143">
        <v>1035</v>
      </c>
      <c r="D15" t="s">
        <v>168</v>
      </c>
      <c r="F15" s="144">
        <v>48</v>
      </c>
      <c r="G15" t="s">
        <v>156</v>
      </c>
      <c r="H15" t="s">
        <v>169</v>
      </c>
      <c r="I15" s="134">
        <f>+[1]Existencia!$I$34</f>
        <v>9</v>
      </c>
      <c r="J15" s="141">
        <f t="shared" si="0"/>
        <v>432</v>
      </c>
      <c r="K15" s="5">
        <f t="shared" si="1"/>
        <v>77.759999999999991</v>
      </c>
      <c r="L15" s="134">
        <f t="shared" si="2"/>
        <v>509.76</v>
      </c>
    </row>
    <row r="16" spans="2:12" x14ac:dyDescent="0.25">
      <c r="B16" s="140">
        <v>44784</v>
      </c>
      <c r="C16" s="61">
        <v>2030</v>
      </c>
      <c r="D16" t="s">
        <v>170</v>
      </c>
      <c r="F16" s="144">
        <v>1</v>
      </c>
      <c r="G16" t="s">
        <v>156</v>
      </c>
      <c r="H16" t="s">
        <v>154</v>
      </c>
      <c r="I16" s="134">
        <f>+[1]Existencia!$I$135</f>
        <v>160</v>
      </c>
      <c r="J16" s="141">
        <f t="shared" si="0"/>
        <v>160</v>
      </c>
      <c r="K16" s="5">
        <f t="shared" si="1"/>
        <v>28.799999999999997</v>
      </c>
      <c r="L16" s="134">
        <f t="shared" si="2"/>
        <v>188.8</v>
      </c>
    </row>
    <row r="17" spans="2:12" x14ac:dyDescent="0.25">
      <c r="B17" s="140">
        <v>44815</v>
      </c>
      <c r="C17" s="143">
        <v>1037</v>
      </c>
      <c r="D17" t="s">
        <v>171</v>
      </c>
      <c r="F17" s="144">
        <v>5</v>
      </c>
      <c r="G17" t="s">
        <v>156</v>
      </c>
      <c r="H17" t="s">
        <v>172</v>
      </c>
      <c r="I17" s="134">
        <f>+[1]Existencia!$I$36</f>
        <v>9</v>
      </c>
      <c r="J17" s="141">
        <f t="shared" si="0"/>
        <v>45</v>
      </c>
      <c r="K17" s="5">
        <f t="shared" si="1"/>
        <v>8.1</v>
      </c>
      <c r="L17" s="134">
        <f t="shared" si="2"/>
        <v>53.1</v>
      </c>
    </row>
    <row r="18" spans="2:12" x14ac:dyDescent="0.25">
      <c r="B18" s="140">
        <v>44815</v>
      </c>
      <c r="C18" s="143">
        <v>1073</v>
      </c>
      <c r="D18" t="s">
        <v>173</v>
      </c>
      <c r="F18" s="144">
        <v>5</v>
      </c>
      <c r="G18" t="s">
        <v>156</v>
      </c>
      <c r="H18" t="s">
        <v>174</v>
      </c>
      <c r="I18" s="134">
        <f>+[1]Existencia!$I$56</f>
        <v>35</v>
      </c>
      <c r="J18" s="141">
        <f t="shared" si="0"/>
        <v>175</v>
      </c>
      <c r="K18" s="5">
        <f t="shared" si="1"/>
        <v>31.5</v>
      </c>
      <c r="L18" s="134">
        <f t="shared" si="2"/>
        <v>206.5</v>
      </c>
    </row>
    <row r="19" spans="2:12" x14ac:dyDescent="0.25">
      <c r="B19" s="140">
        <v>44815</v>
      </c>
      <c r="C19" s="143">
        <v>1073</v>
      </c>
      <c r="D19" t="s">
        <v>173</v>
      </c>
      <c r="F19" s="144">
        <v>2</v>
      </c>
      <c r="G19" t="s">
        <v>156</v>
      </c>
      <c r="H19" t="s">
        <v>165</v>
      </c>
      <c r="I19" s="134">
        <f>+I18</f>
        <v>35</v>
      </c>
      <c r="J19" s="141">
        <f t="shared" si="0"/>
        <v>70</v>
      </c>
      <c r="K19" s="5">
        <f t="shared" si="1"/>
        <v>12.6</v>
      </c>
      <c r="L19" s="134">
        <f t="shared" si="2"/>
        <v>82.6</v>
      </c>
    </row>
    <row r="20" spans="2:12" x14ac:dyDescent="0.25">
      <c r="B20" s="140">
        <v>44815</v>
      </c>
      <c r="C20" s="143">
        <v>1073</v>
      </c>
      <c r="D20" t="s">
        <v>173</v>
      </c>
      <c r="F20" s="144">
        <v>2</v>
      </c>
      <c r="G20" t="s">
        <v>156</v>
      </c>
      <c r="H20" t="s">
        <v>175</v>
      </c>
      <c r="I20" s="134">
        <f>+I19</f>
        <v>35</v>
      </c>
      <c r="J20" s="141">
        <f t="shared" si="0"/>
        <v>70</v>
      </c>
      <c r="K20" s="5">
        <f t="shared" si="1"/>
        <v>12.6</v>
      </c>
      <c r="L20" s="134">
        <f t="shared" si="2"/>
        <v>82.6</v>
      </c>
    </row>
    <row r="21" spans="2:12" x14ac:dyDescent="0.25">
      <c r="B21" s="140">
        <v>44845</v>
      </c>
      <c r="C21" s="143">
        <v>2059</v>
      </c>
      <c r="D21" t="s">
        <v>176</v>
      </c>
      <c r="F21" s="144">
        <v>2</v>
      </c>
      <c r="G21" t="s">
        <v>150</v>
      </c>
      <c r="H21" t="s">
        <v>154</v>
      </c>
      <c r="I21" s="134">
        <f>+[1]Existencia!$I$160</f>
        <v>135</v>
      </c>
      <c r="J21" s="141">
        <f t="shared" si="0"/>
        <v>270</v>
      </c>
      <c r="K21" s="5">
        <f t="shared" si="1"/>
        <v>48.6</v>
      </c>
      <c r="L21" s="134">
        <f t="shared" si="2"/>
        <v>318.60000000000002</v>
      </c>
    </row>
    <row r="22" spans="2:12" x14ac:dyDescent="0.25">
      <c r="B22" s="140">
        <v>44845</v>
      </c>
      <c r="C22" s="143">
        <v>2034</v>
      </c>
      <c r="D22" t="s">
        <v>177</v>
      </c>
      <c r="F22" s="144">
        <v>2</v>
      </c>
      <c r="G22" t="s">
        <v>178</v>
      </c>
      <c r="H22" t="s">
        <v>154</v>
      </c>
      <c r="I22" s="134">
        <f>+[1]Existencia!$I$138</f>
        <v>80</v>
      </c>
      <c r="J22" s="141">
        <f t="shared" si="0"/>
        <v>160</v>
      </c>
      <c r="K22" s="5">
        <f t="shared" si="1"/>
        <v>28.799999999999997</v>
      </c>
      <c r="L22" s="134">
        <f t="shared" si="2"/>
        <v>188.8</v>
      </c>
    </row>
    <row r="23" spans="2:12" x14ac:dyDescent="0.25">
      <c r="B23" s="140">
        <v>44876</v>
      </c>
      <c r="C23" s="143">
        <v>1156</v>
      </c>
      <c r="D23" t="s">
        <v>179</v>
      </c>
      <c r="F23" s="144">
        <v>2</v>
      </c>
      <c r="G23" t="s">
        <v>156</v>
      </c>
      <c r="H23" t="s">
        <v>175</v>
      </c>
      <c r="I23" s="134">
        <f>+[1]Existencia!$I$117</f>
        <v>295</v>
      </c>
      <c r="J23" s="141">
        <f t="shared" si="0"/>
        <v>590</v>
      </c>
      <c r="K23" s="5">
        <v>0</v>
      </c>
      <c r="L23" s="134">
        <f t="shared" si="2"/>
        <v>590</v>
      </c>
    </row>
    <row r="24" spans="2:12" x14ac:dyDescent="0.25">
      <c r="B24" s="140">
        <v>44876</v>
      </c>
      <c r="C24" s="143">
        <v>1126</v>
      </c>
      <c r="D24" t="s">
        <v>164</v>
      </c>
      <c r="F24" s="144">
        <v>1</v>
      </c>
      <c r="G24" t="s">
        <v>156</v>
      </c>
      <c r="H24" t="s">
        <v>165</v>
      </c>
      <c r="I24" s="134">
        <f>+I13</f>
        <v>330.1</v>
      </c>
      <c r="J24" s="141">
        <f t="shared" si="0"/>
        <v>330.1</v>
      </c>
      <c r="K24" s="5">
        <f t="shared" si="1"/>
        <v>59.417999999999999</v>
      </c>
      <c r="L24" s="134">
        <f t="shared" si="2"/>
        <v>389.51800000000003</v>
      </c>
    </row>
    <row r="25" spans="2:12" x14ac:dyDescent="0.25">
      <c r="B25" s="140">
        <v>44876</v>
      </c>
      <c r="C25" s="143">
        <v>2032</v>
      </c>
      <c r="D25" t="s">
        <v>180</v>
      </c>
      <c r="F25" s="144">
        <v>3</v>
      </c>
      <c r="G25" t="s">
        <v>150</v>
      </c>
      <c r="H25" t="s">
        <v>154</v>
      </c>
      <c r="I25" s="134">
        <f>+[1]Existencia!$I$137</f>
        <v>105</v>
      </c>
      <c r="J25" s="141">
        <f t="shared" si="0"/>
        <v>315</v>
      </c>
      <c r="K25" s="5">
        <f t="shared" si="1"/>
        <v>56.699999999999996</v>
      </c>
      <c r="L25" s="134">
        <f t="shared" si="2"/>
        <v>371.7</v>
      </c>
    </row>
    <row r="26" spans="2:12" x14ac:dyDescent="0.25">
      <c r="B26" s="140" t="s">
        <v>137</v>
      </c>
      <c r="C26" s="143">
        <v>2031</v>
      </c>
      <c r="D26" t="s">
        <v>181</v>
      </c>
      <c r="F26" s="144">
        <v>1</v>
      </c>
      <c r="G26" t="s">
        <v>156</v>
      </c>
      <c r="H26" t="s">
        <v>154</v>
      </c>
      <c r="I26" s="134">
        <f>+[1]Existencia!$I$136</f>
        <v>293</v>
      </c>
      <c r="J26" s="141">
        <f t="shared" si="0"/>
        <v>293</v>
      </c>
      <c r="K26" s="5">
        <f t="shared" si="1"/>
        <v>52.739999999999995</v>
      </c>
      <c r="L26" s="134">
        <f t="shared" si="2"/>
        <v>345.74</v>
      </c>
    </row>
    <row r="27" spans="2:12" x14ac:dyDescent="0.25">
      <c r="B27" s="140" t="s">
        <v>137</v>
      </c>
      <c r="C27" s="143">
        <v>2042</v>
      </c>
      <c r="D27" t="s">
        <v>182</v>
      </c>
      <c r="F27" s="144">
        <v>1</v>
      </c>
      <c r="G27" t="s">
        <v>156</v>
      </c>
      <c r="H27" t="s">
        <v>154</v>
      </c>
      <c r="I27" s="134">
        <f>+[1]Existencia!$I$145</f>
        <v>95</v>
      </c>
      <c r="J27" s="141">
        <f t="shared" si="0"/>
        <v>95</v>
      </c>
      <c r="K27" s="5">
        <f t="shared" si="1"/>
        <v>17.099999999999998</v>
      </c>
      <c r="L27" s="134">
        <f t="shared" si="2"/>
        <v>112.1</v>
      </c>
    </row>
    <row r="28" spans="2:12" x14ac:dyDescent="0.25">
      <c r="B28" s="140" t="s">
        <v>183</v>
      </c>
      <c r="C28" s="143">
        <v>2040</v>
      </c>
      <c r="D28" t="s">
        <v>184</v>
      </c>
      <c r="F28" s="144">
        <v>2</v>
      </c>
      <c r="G28" t="s">
        <v>156</v>
      </c>
      <c r="H28" t="s">
        <v>154</v>
      </c>
      <c r="I28" s="134">
        <f>+[1]Existencia!$I$143</f>
        <v>190</v>
      </c>
      <c r="J28" s="141">
        <f t="shared" si="0"/>
        <v>380</v>
      </c>
      <c r="K28" s="5">
        <f t="shared" si="1"/>
        <v>68.399999999999991</v>
      </c>
      <c r="L28" s="134">
        <f t="shared" si="2"/>
        <v>448.4</v>
      </c>
    </row>
    <row r="29" spans="2:12" x14ac:dyDescent="0.25">
      <c r="B29" s="140" t="s">
        <v>183</v>
      </c>
      <c r="C29" s="143">
        <v>2058</v>
      </c>
      <c r="D29" t="s">
        <v>155</v>
      </c>
      <c r="F29" s="144">
        <v>2</v>
      </c>
      <c r="G29" t="s">
        <v>156</v>
      </c>
      <c r="H29" t="s">
        <v>154</v>
      </c>
      <c r="I29" s="134">
        <f>+I8</f>
        <v>235</v>
      </c>
      <c r="J29" s="141">
        <f t="shared" si="0"/>
        <v>470</v>
      </c>
      <c r="K29" s="5">
        <f t="shared" si="1"/>
        <v>84.6</v>
      </c>
      <c r="L29" s="134">
        <f t="shared" si="2"/>
        <v>554.6</v>
      </c>
    </row>
    <row r="30" spans="2:12" x14ac:dyDescent="0.25">
      <c r="B30" s="140" t="s">
        <v>183</v>
      </c>
      <c r="C30" s="143">
        <v>1025</v>
      </c>
      <c r="D30" t="s">
        <v>185</v>
      </c>
      <c r="F30" s="144">
        <v>12</v>
      </c>
      <c r="G30" t="s">
        <v>156</v>
      </c>
      <c r="H30" t="s">
        <v>186</v>
      </c>
      <c r="I30" s="134">
        <f>+[1]Existencia!$I$25</f>
        <v>39</v>
      </c>
      <c r="J30" s="141">
        <f t="shared" si="0"/>
        <v>468</v>
      </c>
      <c r="K30" s="5">
        <f t="shared" si="1"/>
        <v>84.24</v>
      </c>
      <c r="L30" s="134">
        <f t="shared" si="2"/>
        <v>552.24</v>
      </c>
    </row>
    <row r="31" spans="2:12" x14ac:dyDescent="0.25">
      <c r="B31" s="140" t="s">
        <v>187</v>
      </c>
      <c r="C31" s="143">
        <v>1071</v>
      </c>
      <c r="D31" t="s">
        <v>161</v>
      </c>
      <c r="F31" s="144">
        <v>1</v>
      </c>
      <c r="G31" t="s">
        <v>156</v>
      </c>
      <c r="H31" t="s">
        <v>188</v>
      </c>
      <c r="I31" s="134">
        <f>+I12</f>
        <v>495</v>
      </c>
      <c r="J31" s="141">
        <f t="shared" si="0"/>
        <v>495</v>
      </c>
      <c r="K31" s="5">
        <f t="shared" si="1"/>
        <v>89.1</v>
      </c>
      <c r="L31" s="134">
        <f t="shared" si="2"/>
        <v>584.1</v>
      </c>
    </row>
    <row r="32" spans="2:12" x14ac:dyDescent="0.25">
      <c r="B32" s="140" t="s">
        <v>187</v>
      </c>
      <c r="C32" s="143">
        <v>2028</v>
      </c>
      <c r="D32" t="s">
        <v>189</v>
      </c>
      <c r="F32" s="144">
        <v>5</v>
      </c>
      <c r="G32" t="s">
        <v>156</v>
      </c>
      <c r="H32" t="s">
        <v>154</v>
      </c>
      <c r="I32" s="134">
        <f>+[1]Existencia!$I$134</f>
        <v>75</v>
      </c>
      <c r="J32" s="141">
        <f t="shared" si="0"/>
        <v>375</v>
      </c>
      <c r="K32" s="5">
        <f t="shared" si="1"/>
        <v>67.5</v>
      </c>
      <c r="L32" s="134">
        <f t="shared" si="2"/>
        <v>442.5</v>
      </c>
    </row>
    <row r="33" spans="2:14" x14ac:dyDescent="0.25">
      <c r="B33" s="140" t="s">
        <v>187</v>
      </c>
      <c r="C33" s="143">
        <v>2038</v>
      </c>
      <c r="D33" t="s">
        <v>190</v>
      </c>
      <c r="F33" s="144">
        <v>2</v>
      </c>
      <c r="G33" t="s">
        <v>156</v>
      </c>
      <c r="H33" t="s">
        <v>154</v>
      </c>
      <c r="I33" s="134">
        <f>+[1]Existencia!$I$141</f>
        <v>215</v>
      </c>
      <c r="J33" s="141">
        <f t="shared" si="0"/>
        <v>430</v>
      </c>
      <c r="K33" s="5">
        <f t="shared" si="1"/>
        <v>77.399999999999991</v>
      </c>
      <c r="L33" s="134">
        <f t="shared" si="2"/>
        <v>507.4</v>
      </c>
    </row>
    <row r="34" spans="2:14" x14ac:dyDescent="0.25">
      <c r="B34" s="140" t="s">
        <v>191</v>
      </c>
      <c r="C34" s="143">
        <v>1070</v>
      </c>
      <c r="D34" t="s">
        <v>192</v>
      </c>
      <c r="F34" s="144">
        <v>1</v>
      </c>
      <c r="G34" t="s">
        <v>193</v>
      </c>
      <c r="H34" t="s">
        <v>169</v>
      </c>
      <c r="I34" s="134">
        <f>+[1]Existencia!$I$54</f>
        <v>395</v>
      </c>
      <c r="J34" s="141">
        <f t="shared" si="0"/>
        <v>395</v>
      </c>
      <c r="K34" s="5">
        <f t="shared" si="1"/>
        <v>71.099999999999994</v>
      </c>
      <c r="L34" s="134">
        <f t="shared" si="2"/>
        <v>466.1</v>
      </c>
    </row>
    <row r="35" spans="2:14" x14ac:dyDescent="0.25">
      <c r="B35" s="140" t="s">
        <v>194</v>
      </c>
      <c r="C35" s="143">
        <v>2030</v>
      </c>
      <c r="D35" t="s">
        <v>170</v>
      </c>
      <c r="F35" s="144">
        <v>1</v>
      </c>
      <c r="G35" t="s">
        <v>156</v>
      </c>
      <c r="H35" t="s">
        <v>154</v>
      </c>
      <c r="I35" s="134">
        <f>+I16</f>
        <v>160</v>
      </c>
      <c r="J35" s="141">
        <f t="shared" si="0"/>
        <v>160</v>
      </c>
      <c r="K35" s="5">
        <f t="shared" si="1"/>
        <v>28.799999999999997</v>
      </c>
      <c r="L35" s="134">
        <f t="shared" si="2"/>
        <v>188.8</v>
      </c>
    </row>
    <row r="36" spans="2:14" x14ac:dyDescent="0.25">
      <c r="B36" s="140" t="s">
        <v>194</v>
      </c>
      <c r="C36" s="61">
        <v>2035</v>
      </c>
      <c r="D36" t="s">
        <v>195</v>
      </c>
      <c r="F36" s="144">
        <v>1</v>
      </c>
      <c r="G36" t="s">
        <v>150</v>
      </c>
      <c r="H36" t="s">
        <v>154</v>
      </c>
      <c r="I36" s="134">
        <f>+[1]Existencia!$I$139</f>
        <v>455</v>
      </c>
      <c r="J36" s="141">
        <f t="shared" si="0"/>
        <v>455</v>
      </c>
      <c r="K36" s="5">
        <f t="shared" si="1"/>
        <v>81.899999999999991</v>
      </c>
      <c r="L36" s="134">
        <f t="shared" si="2"/>
        <v>536.9</v>
      </c>
    </row>
    <row r="37" spans="2:14" x14ac:dyDescent="0.25">
      <c r="B37" s="140" t="s">
        <v>196</v>
      </c>
      <c r="C37" s="61">
        <v>2058</v>
      </c>
      <c r="D37" t="s">
        <v>155</v>
      </c>
      <c r="F37" s="144">
        <v>2</v>
      </c>
      <c r="G37" t="s">
        <v>156</v>
      </c>
      <c r="H37" t="s">
        <v>154</v>
      </c>
      <c r="I37" s="134">
        <f>+I8</f>
        <v>235</v>
      </c>
      <c r="J37" s="141">
        <f t="shared" si="0"/>
        <v>470</v>
      </c>
      <c r="K37" s="5">
        <f t="shared" si="1"/>
        <v>84.6</v>
      </c>
      <c r="L37" s="134">
        <f t="shared" si="2"/>
        <v>554.6</v>
      </c>
    </row>
    <row r="38" spans="2:14" x14ac:dyDescent="0.25">
      <c r="B38" s="140" t="s">
        <v>197</v>
      </c>
      <c r="C38" s="143">
        <v>2014</v>
      </c>
      <c r="D38" t="s">
        <v>198</v>
      </c>
      <c r="F38" s="144">
        <v>3</v>
      </c>
      <c r="G38" t="s">
        <v>150</v>
      </c>
      <c r="H38" t="s">
        <v>154</v>
      </c>
      <c r="I38" s="134">
        <f>+[1]Existencia!$I$125</f>
        <v>92</v>
      </c>
      <c r="J38" s="141">
        <f t="shared" si="0"/>
        <v>276</v>
      </c>
      <c r="K38" s="5">
        <f t="shared" si="1"/>
        <v>49.68</v>
      </c>
      <c r="L38" s="134">
        <f t="shared" si="2"/>
        <v>325.68</v>
      </c>
    </row>
    <row r="39" spans="2:14" x14ac:dyDescent="0.25">
      <c r="B39" s="140" t="s">
        <v>134</v>
      </c>
      <c r="C39" s="61">
        <v>2034</v>
      </c>
      <c r="D39" t="s">
        <v>199</v>
      </c>
      <c r="F39" s="144">
        <v>2</v>
      </c>
      <c r="G39" t="s">
        <v>200</v>
      </c>
      <c r="H39" t="s">
        <v>154</v>
      </c>
      <c r="I39" s="134">
        <f>+[1]Existencia!$I$138</f>
        <v>80</v>
      </c>
      <c r="J39" s="141">
        <f t="shared" si="0"/>
        <v>160</v>
      </c>
      <c r="K39" s="5">
        <f t="shared" si="1"/>
        <v>28.799999999999997</v>
      </c>
      <c r="L39" s="134">
        <f t="shared" si="2"/>
        <v>188.8</v>
      </c>
    </row>
    <row r="40" spans="2:14" x14ac:dyDescent="0.25">
      <c r="B40" s="140" t="s">
        <v>134</v>
      </c>
      <c r="C40" s="143">
        <v>1059</v>
      </c>
      <c r="D40" t="s">
        <v>201</v>
      </c>
      <c r="F40" s="144">
        <v>2</v>
      </c>
      <c r="G40" t="s">
        <v>202</v>
      </c>
      <c r="H40" t="s">
        <v>203</v>
      </c>
      <c r="I40" s="134">
        <f>+[1]Existencia!$I$47</f>
        <v>48</v>
      </c>
      <c r="J40" s="141">
        <f t="shared" si="0"/>
        <v>96</v>
      </c>
      <c r="K40" s="5">
        <f t="shared" si="1"/>
        <v>17.28</v>
      </c>
      <c r="L40" s="134">
        <f t="shared" si="2"/>
        <v>113.28</v>
      </c>
    </row>
    <row r="41" spans="2:14" x14ac:dyDescent="0.25">
      <c r="B41" s="140"/>
      <c r="C41" s="143"/>
      <c r="J41" s="141"/>
      <c r="K41" s="145">
        <f>SUM(K5:K40)</f>
        <v>2152.6559999999995</v>
      </c>
      <c r="L41" s="146">
        <f>SUM(L5:L40)</f>
        <v>14701.856000000003</v>
      </c>
      <c r="N41" s="141"/>
    </row>
    <row r="42" spans="2:14" x14ac:dyDescent="0.25">
      <c r="B42" s="140"/>
      <c r="C42" s="143"/>
      <c r="J42" s="141"/>
    </row>
    <row r="43" spans="2:14" x14ac:dyDescent="0.25">
      <c r="B43" s="140"/>
      <c r="C43" s="143"/>
      <c r="J43" s="141"/>
    </row>
    <row r="44" spans="2:14" x14ac:dyDescent="0.25">
      <c r="B44" s="140"/>
      <c r="C44" s="143"/>
      <c r="J44" s="141"/>
    </row>
    <row r="45" spans="2:14" x14ac:dyDescent="0.25">
      <c r="B45" s="140"/>
      <c r="C45" s="143"/>
      <c r="J45" s="141"/>
    </row>
    <row r="46" spans="2:14" x14ac:dyDescent="0.25">
      <c r="B46" s="140"/>
      <c r="C46" s="143"/>
      <c r="J46" s="141"/>
    </row>
    <row r="47" spans="2:14" x14ac:dyDescent="0.25">
      <c r="B47" s="140"/>
      <c r="C47" s="143"/>
      <c r="J47" s="141"/>
    </row>
    <row r="48" spans="2:14" x14ac:dyDescent="0.25">
      <c r="C48" s="143"/>
      <c r="J48" s="141"/>
    </row>
    <row r="49" spans="2:14" x14ac:dyDescent="0.25">
      <c r="B49" s="140"/>
      <c r="C49" s="143"/>
      <c r="J49" s="141"/>
    </row>
    <row r="50" spans="2:14" x14ac:dyDescent="0.25">
      <c r="C50" s="143"/>
      <c r="J50" s="141"/>
    </row>
    <row r="51" spans="2:14" x14ac:dyDescent="0.25">
      <c r="B51" s="140"/>
      <c r="C51" s="143"/>
      <c r="J51" s="141"/>
    </row>
    <row r="52" spans="2:14" x14ac:dyDescent="0.25">
      <c r="C52" s="143"/>
      <c r="J52" s="141"/>
      <c r="M52" s="141"/>
    </row>
    <row r="53" spans="2:14" x14ac:dyDescent="0.25">
      <c r="B53" s="140"/>
      <c r="C53" s="61"/>
      <c r="J53" s="141"/>
    </row>
    <row r="54" spans="2:14" x14ac:dyDescent="0.25">
      <c r="C54" s="143"/>
      <c r="J54" s="141"/>
    </row>
    <row r="55" spans="2:14" x14ac:dyDescent="0.25">
      <c r="B55" s="140"/>
      <c r="C55" s="143"/>
      <c r="J55" s="141"/>
    </row>
    <row r="56" spans="2:14" x14ac:dyDescent="0.25">
      <c r="C56" s="143"/>
      <c r="J56" s="141"/>
    </row>
    <row r="57" spans="2:14" x14ac:dyDescent="0.25">
      <c r="B57" s="140"/>
      <c r="C57" s="143"/>
      <c r="J57" s="141"/>
    </row>
    <row r="58" spans="2:14" x14ac:dyDescent="0.25">
      <c r="C58" s="143"/>
      <c r="J58" s="141"/>
    </row>
    <row r="59" spans="2:14" x14ac:dyDescent="0.25">
      <c r="B59" s="140"/>
      <c r="C59" s="143"/>
      <c r="J59" s="141"/>
    </row>
    <row r="60" spans="2:14" x14ac:dyDescent="0.25">
      <c r="C60" s="143"/>
      <c r="J60" s="141"/>
    </row>
    <row r="61" spans="2:14" x14ac:dyDescent="0.25">
      <c r="B61" s="140"/>
      <c r="C61" s="143"/>
      <c r="J61" s="141"/>
    </row>
    <row r="62" spans="2:14" x14ac:dyDescent="0.25">
      <c r="C62" s="61"/>
      <c r="J62" s="141"/>
      <c r="L62" s="150"/>
      <c r="N62" s="5"/>
    </row>
    <row r="63" spans="2:14" x14ac:dyDescent="0.25">
      <c r="B63" s="140"/>
      <c r="C63" s="61"/>
      <c r="J63" s="141"/>
    </row>
    <row r="64" spans="2:14" x14ac:dyDescent="0.25">
      <c r="C64" s="61"/>
      <c r="J64" s="141"/>
    </row>
    <row r="65" spans="2:10" x14ac:dyDescent="0.25">
      <c r="B65" s="140"/>
      <c r="C65" s="61"/>
      <c r="J65" s="141"/>
    </row>
    <row r="66" spans="2:10" x14ac:dyDescent="0.25">
      <c r="J66" s="141"/>
    </row>
  </sheetData>
  <mergeCells count="2">
    <mergeCell ref="F3:I3"/>
    <mergeCell ref="D2:J2"/>
  </mergeCells>
  <pageMargins left="0.7" right="0.7" top="0.75" bottom="0.75" header="0.3" footer="0.3"/>
  <pageSetup scale="7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2023-04-18T14:35:06Z</cp:lastPrinted>
  <dcterms:created xsi:type="dcterms:W3CDTF">2018-04-17T18:57:16Z</dcterms:created>
  <dcterms:modified xsi:type="dcterms:W3CDTF">2023-04-18T17:23:53Z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