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Eaybar.ANAMAR\Downloads\"/>
    </mc:Choice>
  </mc:AlternateContent>
  <xr:revisionPtr revIDLastSave="0" documentId="13_ncr:1_{32C76331-F860-45CF-8383-548E2D6AE763}" xr6:coauthVersionLast="47" xr6:coauthVersionMax="47" xr10:uidLastSave="{00000000-0000-0000-0000-000000000000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18" state="hidden" r:id="rId8"/>
    <sheet name="CUENTAS PAGADAS" sheetId="19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1" i="19" l="1"/>
  <c r="I36" i="7" l="1"/>
  <c r="I81" i="19" l="1"/>
  <c r="C18" i="9" l="1"/>
  <c r="D15" i="6"/>
  <c r="C25" i="9"/>
  <c r="I47" i="18"/>
  <c r="J47" i="18" s="1"/>
  <c r="D47" i="18"/>
  <c r="C47" i="18"/>
  <c r="J46" i="18"/>
  <c r="K46" i="18" s="1"/>
  <c r="L46" i="18" s="1"/>
  <c r="I46" i="18"/>
  <c r="D46" i="18"/>
  <c r="C46" i="18"/>
  <c r="J45" i="18"/>
  <c r="I45" i="18"/>
  <c r="D45" i="18"/>
  <c r="C45" i="18"/>
  <c r="I44" i="18"/>
  <c r="J44" i="18" s="1"/>
  <c r="D44" i="18"/>
  <c r="C44" i="18"/>
  <c r="I43" i="18"/>
  <c r="J43" i="18" s="1"/>
  <c r="D43" i="18"/>
  <c r="C43" i="18"/>
  <c r="J42" i="18"/>
  <c r="K42" i="18" s="1"/>
  <c r="L42" i="18" s="1"/>
  <c r="I42" i="18"/>
  <c r="D42" i="18"/>
  <c r="I41" i="18"/>
  <c r="J41" i="18" s="1"/>
  <c r="D41" i="18"/>
  <c r="C41" i="18"/>
  <c r="J40" i="18"/>
  <c r="I40" i="18"/>
  <c r="D40" i="18"/>
  <c r="C40" i="18"/>
  <c r="I39" i="18"/>
  <c r="J39" i="18" s="1"/>
  <c r="D39" i="18"/>
  <c r="C39" i="18"/>
  <c r="I38" i="18"/>
  <c r="J38" i="18" s="1"/>
  <c r="D38" i="18"/>
  <c r="C38" i="18"/>
  <c r="I37" i="18"/>
  <c r="J37" i="18" s="1"/>
  <c r="D37" i="18"/>
  <c r="C37" i="18"/>
  <c r="J36" i="18"/>
  <c r="I36" i="18"/>
  <c r="D36" i="18"/>
  <c r="C36" i="18"/>
  <c r="I35" i="18"/>
  <c r="J35" i="18" s="1"/>
  <c r="D35" i="18"/>
  <c r="C35" i="18"/>
  <c r="I34" i="18"/>
  <c r="J34" i="18" s="1"/>
  <c r="D34" i="18"/>
  <c r="C34" i="18"/>
  <c r="I33" i="18"/>
  <c r="J33" i="18" s="1"/>
  <c r="D33" i="18"/>
  <c r="C33" i="18"/>
  <c r="D32" i="18"/>
  <c r="C32" i="18"/>
  <c r="I31" i="18"/>
  <c r="J31" i="18" s="1"/>
  <c r="D31" i="18"/>
  <c r="C31" i="18"/>
  <c r="I30" i="18"/>
  <c r="J30" i="18" s="1"/>
  <c r="D30" i="18"/>
  <c r="C30" i="18"/>
  <c r="I29" i="18"/>
  <c r="J29" i="18" s="1"/>
  <c r="D29" i="18"/>
  <c r="C29" i="18"/>
  <c r="J28" i="18"/>
  <c r="I28" i="18"/>
  <c r="D28" i="18"/>
  <c r="C28" i="18"/>
  <c r="I27" i="18"/>
  <c r="J27" i="18" s="1"/>
  <c r="D27" i="18"/>
  <c r="C27" i="18"/>
  <c r="I26" i="18"/>
  <c r="J26" i="18" s="1"/>
  <c r="D26" i="18"/>
  <c r="C26" i="18"/>
  <c r="I25" i="18"/>
  <c r="J25" i="18" s="1"/>
  <c r="D25" i="18"/>
  <c r="C25" i="18"/>
  <c r="J24" i="18"/>
  <c r="I24" i="18"/>
  <c r="D24" i="18"/>
  <c r="C24" i="18"/>
  <c r="I23" i="18"/>
  <c r="J23" i="18" s="1"/>
  <c r="D23" i="18"/>
  <c r="C23" i="18"/>
  <c r="I22" i="18"/>
  <c r="J22" i="18" s="1"/>
  <c r="D22" i="18"/>
  <c r="C22" i="18"/>
  <c r="I21" i="18"/>
  <c r="J21" i="18" s="1"/>
  <c r="J20" i="18"/>
  <c r="I20" i="18"/>
  <c r="D20" i="18"/>
  <c r="C20" i="18"/>
  <c r="J19" i="18"/>
  <c r="L19" i="18" s="1"/>
  <c r="I19" i="18"/>
  <c r="D19" i="18"/>
  <c r="C19" i="18"/>
  <c r="I18" i="18"/>
  <c r="J18" i="18" s="1"/>
  <c r="L18" i="18" s="1"/>
  <c r="D18" i="18"/>
  <c r="C18" i="18"/>
  <c r="J17" i="18"/>
  <c r="I17" i="18"/>
  <c r="D17" i="18"/>
  <c r="I16" i="18"/>
  <c r="J16" i="18" s="1"/>
  <c r="D16" i="18"/>
  <c r="C16" i="18"/>
  <c r="I15" i="18"/>
  <c r="J15" i="18" s="1"/>
  <c r="D15" i="18"/>
  <c r="C15" i="18"/>
  <c r="I14" i="18"/>
  <c r="J14" i="18" s="1"/>
  <c r="D14" i="18"/>
  <c r="C14" i="18"/>
  <c r="J13" i="18"/>
  <c r="I13" i="18"/>
  <c r="D13" i="18"/>
  <c r="C13" i="18"/>
  <c r="I12" i="18"/>
  <c r="J12" i="18" s="1"/>
  <c r="D12" i="18"/>
  <c r="C12" i="18"/>
  <c r="I11" i="18"/>
  <c r="J11" i="18" s="1"/>
  <c r="D11" i="18"/>
  <c r="C11" i="18"/>
  <c r="I10" i="18"/>
  <c r="J10" i="18" s="1"/>
  <c r="D10" i="18"/>
  <c r="C10" i="18"/>
  <c r="I9" i="18"/>
  <c r="J9" i="18" s="1"/>
  <c r="L9" i="18" s="1"/>
  <c r="D9" i="18"/>
  <c r="C9" i="18"/>
  <c r="J8" i="18"/>
  <c r="K8" i="18" s="1"/>
  <c r="L8" i="18" s="1"/>
  <c r="I8" i="18"/>
  <c r="D8" i="18"/>
  <c r="D21" i="18" s="1"/>
  <c r="C8" i="18"/>
  <c r="C21" i="18" s="1"/>
  <c r="J7" i="18"/>
  <c r="I7" i="18"/>
  <c r="D7" i="18"/>
  <c r="C7" i="18"/>
  <c r="I6" i="18"/>
  <c r="J6" i="18" s="1"/>
  <c r="D6" i="18"/>
  <c r="C6" i="18"/>
  <c r="I5" i="18"/>
  <c r="J5" i="18" s="1"/>
  <c r="D5" i="18"/>
  <c r="C5" i="18"/>
  <c r="J4" i="18"/>
  <c r="K4" i="18" s="1"/>
  <c r="I4" i="18"/>
  <c r="D4" i="18"/>
  <c r="C4" i="18"/>
  <c r="K38" i="18" l="1"/>
  <c r="L38" i="18" s="1"/>
  <c r="L43" i="18"/>
  <c r="K43" i="18"/>
  <c r="L17" i="18"/>
  <c r="L23" i="18"/>
  <c r="K23" i="18"/>
  <c r="L28" i="18"/>
  <c r="K6" i="18"/>
  <c r="L6" i="18" s="1"/>
  <c r="K21" i="18"/>
  <c r="L21" i="18" s="1"/>
  <c r="K26" i="18"/>
  <c r="L26" i="18" s="1"/>
  <c r="K31" i="18"/>
  <c r="L31" i="18" s="1"/>
  <c r="L34" i="18"/>
  <c r="K34" i="18"/>
  <c r="K39" i="18"/>
  <c r="L39" i="18" s="1"/>
  <c r="K44" i="18"/>
  <c r="L44" i="18"/>
  <c r="K25" i="18"/>
  <c r="L25" i="18" s="1"/>
  <c r="K16" i="18"/>
  <c r="L16" i="18" s="1"/>
  <c r="L12" i="18"/>
  <c r="K12" i="18"/>
  <c r="L40" i="18"/>
  <c r="K5" i="18"/>
  <c r="L5" i="18" s="1"/>
  <c r="L30" i="18"/>
  <c r="K30" i="18"/>
  <c r="K10" i="18"/>
  <c r="L10" i="18" s="1"/>
  <c r="K41" i="18"/>
  <c r="L41" i="18" s="1"/>
  <c r="L33" i="18"/>
  <c r="K33" i="18"/>
  <c r="K15" i="18"/>
  <c r="L15" i="18"/>
  <c r="L11" i="18"/>
  <c r="K11" i="18"/>
  <c r="L4" i="18"/>
  <c r="K29" i="18"/>
  <c r="L29" i="18" s="1"/>
  <c r="L37" i="18"/>
  <c r="K37" i="18"/>
  <c r="L14" i="18"/>
  <c r="K14" i="18"/>
  <c r="K22" i="18"/>
  <c r="L22" i="18" s="1"/>
  <c r="K27" i="18"/>
  <c r="L27" i="18" s="1"/>
  <c r="L35" i="18"/>
  <c r="K35" i="18"/>
  <c r="L47" i="18"/>
  <c r="K47" i="18"/>
  <c r="C17" i="18"/>
  <c r="K7" i="18"/>
  <c r="L7" i="18" s="1"/>
  <c r="K45" i="18"/>
  <c r="L45" i="18" s="1"/>
  <c r="I32" i="18"/>
  <c r="J32" i="18" s="1"/>
  <c r="K13" i="18"/>
  <c r="L13" i="18" s="1"/>
  <c r="K17" i="18"/>
  <c r="K20" i="18"/>
  <c r="L20" i="18" s="1"/>
  <c r="K24" i="18"/>
  <c r="L24" i="18" s="1"/>
  <c r="K28" i="18"/>
  <c r="K36" i="18"/>
  <c r="L36" i="18" s="1"/>
  <c r="K40" i="18"/>
  <c r="K32" i="18" l="1"/>
  <c r="L32" i="18" s="1"/>
  <c r="L48" i="18" s="1"/>
  <c r="K48" i="18"/>
  <c r="C29" i="2" l="1"/>
  <c r="N72" i="8"/>
  <c r="N71" i="8"/>
  <c r="K36" i="7"/>
  <c r="N70" i="8"/>
  <c r="N69" i="8" l="1"/>
  <c r="J45" i="8" l="1"/>
  <c r="P73" i="8"/>
  <c r="I13" i="8" s="1"/>
  <c r="J70" i="8" s="1"/>
  <c r="P47" i="8"/>
  <c r="Q47" i="8"/>
  <c r="J71" i="8" l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L81" i="19" l="1"/>
  <c r="L36" i="7"/>
  <c r="J36" i="7"/>
  <c r="I12" i="8" l="1"/>
  <c r="L63" i="8" s="1"/>
  <c r="M32" i="8"/>
  <c r="L64" i="8" l="1"/>
  <c r="L65" i="8" s="1"/>
  <c r="L66" i="8" s="1"/>
  <c r="L67" i="8" s="1"/>
  <c r="L68" i="8" s="1"/>
  <c r="L69" i="8" s="1"/>
  <c r="L70" i="8" l="1"/>
  <c r="D21" i="9"/>
  <c r="D29" i="9" s="1"/>
  <c r="C20" i="2" s="1"/>
  <c r="L71" i="8" l="1"/>
  <c r="M57" i="8"/>
  <c r="J30" i="8"/>
  <c r="L72" i="8" l="1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L73" i="8" l="1"/>
  <c r="J64" i="8"/>
  <c r="C25" i="2"/>
  <c r="L74" i="8" l="1"/>
  <c r="J65" i="8"/>
  <c r="I51" i="8"/>
  <c r="I52" i="8" s="1"/>
  <c r="I53" i="8" s="1"/>
  <c r="L82" i="8"/>
  <c r="M56" i="8"/>
  <c r="M55" i="8"/>
  <c r="J66" i="8" l="1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6" i="2"/>
  <c r="C37" i="2" s="1"/>
  <c r="I59" i="8" l="1"/>
  <c r="D17" i="6"/>
  <c r="I60" i="8" l="1"/>
  <c r="I61" i="8" l="1"/>
  <c r="L31" i="8"/>
  <c r="I62" i="8" l="1"/>
  <c r="I63" i="8" s="1"/>
  <c r="C19" i="2"/>
  <c r="C21" i="2" s="1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J82" i="8"/>
  <c r="K82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I82" i="8"/>
  <c r="M82" i="8" s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<sst xmlns="http://schemas.openxmlformats.org/spreadsheetml/2006/main" count="542" uniqueCount="248">
  <si>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</si>
  <si>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</si>
  <si>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</si>
  <si>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</si>
  <si>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</si>
  <si>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</si>
  <si>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</si>
  <si>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</si>
  <si>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</si>
  <si>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</si>
  <si>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</si>
  <si>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</si>
  <si>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</si>
  <si>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</si>
  <si>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</si>
  <si>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</si>
  <si>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</si>
  <si>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</si>
  <si>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</si>
  <si>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</si>
  <si>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</si>
  <si>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</si>
  <si>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</si>
  <si>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</si>
  <si>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</si>
  <si>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</si>
  <si>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</si>
  <si>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</si>
  <si>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</si>
  <si>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</si>
  <si>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</si>
  <si>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</si>
  <si>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</si>
  <si>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</si>
  <si>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</si>
  <si>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</si>
  <si>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</si>
  <si>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</si>
  <si>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</si>
  <si>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</si>
  <si>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</si>
  <si>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</si>
  <si>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</si>
  <si>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</si>
  <si>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</si>
  <si>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</si>
  <si>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</si>
  <si>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</si>
  <si>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</si>
  <si>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</si>
  <si>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</si>
  <si>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</si>
  <si>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</si>
  <si>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</si>
  <si>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</si>
  <si>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</si>
  <si>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NOTA 4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</si>
  <si>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</si>
  <si>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</si>
  <si>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</si>
  <si>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</si>
  <si>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</si>
  <si>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</si>
  <si>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</si>
  <si>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</si>
  <si>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</si>
  <si>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</si>
  <si>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</si>
  <si>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</si>
  <si>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</si>
  <si>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</si>
  <si>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</si>
  <si>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</si>
  <si>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</si>
  <si>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</si>
  <si>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</si>
  <si>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</si>
  <si>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</si>
  <si>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 xml:space="preserve">Departamento Administrativo y Financiero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</si>
  <si>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</si>
  <si>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</si>
  <si>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</si>
  <si>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</si>
  <si>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</si>
  <si>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</si>
  <si>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</si>
  <si>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</si>
  <si>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</si>
  <si>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</si>
  <si>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</si>
  <si>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</si>
  <si>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</si>
  <si>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</si>
  <si>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</si>
  <si>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</si>
  <si>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</si>
  <si>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</si>
  <si>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</si>
  <si>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</si>
  <si>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</si>
  <si>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</si>
  <si>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</si>
  <si>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</si>
  <si>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</si>
  <si>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</si>
  <si>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</si>
  <si>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</si>
  <si>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</si>
  <si>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</si>
  <si>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</si>
  <si>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</si>
  <si>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TOTAL</t>
  </si>
  <si>
    <t>PRECIO</t>
  </si>
  <si>
    <t>CANTIDAD</t>
  </si>
  <si>
    <t>CODIGO</t>
  </si>
  <si>
    <t>DESCRIPCION</t>
  </si>
  <si>
    <t>UNIDAD MEDIDA</t>
  </si>
  <si>
    <t>SOLICTADO POR</t>
  </si>
  <si>
    <t>CANTIDAD*PRECIO</t>
  </si>
  <si>
    <t>ITBIS</t>
  </si>
  <si>
    <t>Valores en RD$</t>
  </si>
  <si>
    <t>CUENTA AUX</t>
  </si>
  <si>
    <t>2.3.9.2.01</t>
  </si>
  <si>
    <t>2.3.9.1.01</t>
  </si>
  <si>
    <t>pendiente</t>
  </si>
  <si>
    <t>CUENTAS PAGADAS</t>
  </si>
  <si>
    <t>28/02/2024</t>
  </si>
  <si>
    <t>POLIZA VEHICULOS</t>
  </si>
  <si>
    <t>VIGENCIA POLIZAS</t>
  </si>
  <si>
    <t>Completo</t>
  </si>
  <si>
    <t>UNIDAD</t>
  </si>
  <si>
    <t>PAQUETE</t>
  </si>
  <si>
    <t>COCINA</t>
  </si>
  <si>
    <t>RESMA</t>
  </si>
  <si>
    <t>2.3.5.5.01</t>
  </si>
  <si>
    <t>2.3.9.6.01</t>
  </si>
  <si>
    <t>ANELL</t>
  </si>
  <si>
    <t>PILAR</t>
  </si>
  <si>
    <t>GALON</t>
  </si>
  <si>
    <t>CAJA</t>
  </si>
  <si>
    <t>CLARO</t>
  </si>
  <si>
    <t>19/05/2023</t>
  </si>
  <si>
    <t>26/05/2023</t>
  </si>
  <si>
    <t>AL 31 MAYO, 2023</t>
  </si>
  <si>
    <t>Al 31 MAYO 2023</t>
  </si>
  <si>
    <t>DISPONIBILIDAD EN BANCO BALANCE CONCILIACION BANCARIA  AL 31 MAYO 2023</t>
  </si>
  <si>
    <t>TOTAL DISP.  EFECTIVO EN CAJA Y BANCO AL 31/05/2023</t>
  </si>
  <si>
    <t>al 31 MAYO 2023</t>
  </si>
  <si>
    <t>BALANCE FINAL MATERIAL GASTABLE AL 30/04/2023</t>
  </si>
  <si>
    <t>ENTRADAS MES DE MAYO 2023</t>
  </si>
  <si>
    <t>TOTAL DISPONIBILIDAD AL MES DE MAYO 2023</t>
  </si>
  <si>
    <t>SALIDAS MES MAYO 2023</t>
  </si>
  <si>
    <t>TOTAL DISPONIBILIDAD MATERIAL GASTABLE / SUMINISTROS AL 31 MAYO 2023</t>
  </si>
  <si>
    <t>DESDE 01 Al 31 MAYO 2023</t>
  </si>
  <si>
    <t>SALIDA MAYO 2023 MATERIAL GASTABE DE OFICINA Y LIMPIEZA</t>
  </si>
  <si>
    <t>2.3.3.2.01</t>
  </si>
  <si>
    <t>CARLOS</t>
  </si>
  <si>
    <t>WERMER</t>
  </si>
  <si>
    <t>CENTRO DE COPIADO</t>
  </si>
  <si>
    <t>15/05/2023</t>
  </si>
  <si>
    <t>ANELL/LAURA/BRENY/CARLOS</t>
  </si>
  <si>
    <t>2.3.1.1.01</t>
  </si>
  <si>
    <t>17/05/2023</t>
  </si>
  <si>
    <t>18/05/2023</t>
  </si>
  <si>
    <t>22/5/2023</t>
  </si>
  <si>
    <t>WERNER/JHOSON/CARBO</t>
  </si>
  <si>
    <t>22/05/2023</t>
  </si>
  <si>
    <t>31/05/2023</t>
  </si>
  <si>
    <t>30/06/2023</t>
  </si>
  <si>
    <t>B1500377563</t>
  </si>
  <si>
    <t>ENERGIA ELECTRICA</t>
  </si>
  <si>
    <t>COMPAÑIA DOMINICANA DE TELEFONOS C POR A</t>
  </si>
  <si>
    <t>LIGA NAVAL DOMINICANA</t>
  </si>
  <si>
    <t>BANCO DE RESERVAS</t>
  </si>
  <si>
    <t>FONT VELLA INTERVEST</t>
  </si>
  <si>
    <t>EDITORA LISTIN DIARIO</t>
  </si>
  <si>
    <t>ALL OFFICE SOLUTIONS</t>
  </si>
  <si>
    <t>DISTRIBUIDORES INTERNACIONALES DEL PETROLEO</t>
  </si>
  <si>
    <t>HAUMANO SEGUROS</t>
  </si>
  <si>
    <t>VIATICOS</t>
  </si>
  <si>
    <t>SUPLIDORA RENMA SRL</t>
  </si>
  <si>
    <t>MOFIBEL SRL</t>
  </si>
  <si>
    <t>KONGSBERG MARITIME SPAIN</t>
  </si>
  <si>
    <t>ALL 3D FORM</t>
  </si>
  <si>
    <t>ALTICE DOMINICANA</t>
  </si>
  <si>
    <t>SECURITY DEVELOPMNET CORPORATION</t>
  </si>
  <si>
    <t>ESAQ POWER SERVICES SRL</t>
  </si>
  <si>
    <t>INNOVA SOLUTIONS GROUP</t>
  </si>
  <si>
    <t>PAGO SERVICIO VIDEO, INTERNET, FLOTAS Y TELEFONOS CTA CORRESPONDIENTE ABRIL 2023</t>
  </si>
  <si>
    <t>PAGO SERVICIO DE ASESORIA AREA TECNICA Y COOPERACION CORRESP MAYO 2023</t>
  </si>
  <si>
    <t>SALDO PENDIENTE GENERADO POR CAMBIO EN MONEDA CUOTA OMI 2023.</t>
  </si>
  <si>
    <t>PAGO ALQUILER CORRESP. MAYO 2023</t>
  </si>
  <si>
    <t>PAGO DEL 40% FINAL POR PARTICIPACION Y PROMOCION DE ANAMAR EN LA  FERIA XI DE LA GEOGRAFIA 2023</t>
  </si>
  <si>
    <t>PAGO SERV IMPRESION DESDE 01/04/2023 AL 05/058/2023</t>
  </si>
  <si>
    <t>PAGO TICKETS COMBUSTIBLE MAYO 2023</t>
  </si>
  <si>
    <t>PAGO SEGUROS MDICOS CORRESP. MAYO 2023</t>
  </si>
  <si>
    <t>VIATICOS DENTRO DEL PAIS</t>
  </si>
  <si>
    <t>PAGO MATERIALES OFICINA CORRESP. AL T2</t>
  </si>
  <si>
    <t>PAGO MATERIALES LIMPIEZA Y COCINA CORRES. T2</t>
  </si>
  <si>
    <t>PAGO DE SERV. MANTENIMIENTO Y CALIBRACION DEL QUIPO MULTIHAZ PROPIEDAD DE ANAMAR  CORRESP. 2023</t>
  </si>
  <si>
    <t>PAGO FINAL, POR EL SERVICIO DE IMPRESION DE MAPAS TOPABATIMETRICOS DE LA REPUBLICA DOMINICANA</t>
  </si>
  <si>
    <t>PAGO SERV. TELEFONICO CORTE MAYO 2023</t>
  </si>
  <si>
    <t>PAGO UNIDAD DE ENERGIA, EQUIPO CIONTROL DE CACESO</t>
  </si>
  <si>
    <t>PAGO SERV. MANTENIMIENTO AIRES ACONDICONADOS</t>
  </si>
  <si>
    <t>PAGO ASESORIA EN LOS DIFERENTES PROYECTOS EJECUTADOS POR ESTA ANAMAR</t>
  </si>
  <si>
    <t>PAGO REMANENTE POR CAMBIO TASA, MEMBRESIA TIDM 2023</t>
  </si>
  <si>
    <t>16/04/2023</t>
  </si>
  <si>
    <t>27/04/2023</t>
  </si>
  <si>
    <t>N/A</t>
  </si>
  <si>
    <t>16/05/2023</t>
  </si>
  <si>
    <t>18/05/52023</t>
  </si>
  <si>
    <t>24/05/2023</t>
  </si>
  <si>
    <t>20/03/2023</t>
  </si>
  <si>
    <t>27/05/2023</t>
  </si>
  <si>
    <t>16/06/2023</t>
  </si>
  <si>
    <t>19/06/2023</t>
  </si>
  <si>
    <t>18/06/52023</t>
  </si>
  <si>
    <t>Jeantte Paola Morales</t>
  </si>
  <si>
    <t>INCENTIVO RENDIMIENTO EX-COLABORADOR</t>
  </si>
  <si>
    <t>Francisco Pérez</t>
  </si>
  <si>
    <t>OFICINA COORDINACION PFRESIDENCIAL</t>
  </si>
  <si>
    <t>29/05/2023</t>
  </si>
  <si>
    <t>E450000011399</t>
  </si>
  <si>
    <t>E450000010444</t>
  </si>
  <si>
    <t>E450000011857</t>
  </si>
  <si>
    <t>E450000011884</t>
  </si>
  <si>
    <t>29/06/2023</t>
  </si>
  <si>
    <t>E450000007875</t>
  </si>
  <si>
    <t>E450000009292</t>
  </si>
  <si>
    <t>E450000009320</t>
  </si>
  <si>
    <t>E450000008831</t>
  </si>
  <si>
    <t>B1500371105</t>
  </si>
  <si>
    <t>B15000000145</t>
  </si>
  <si>
    <t>B17000000015</t>
  </si>
  <si>
    <t>B1500000029</t>
  </si>
  <si>
    <t>B1500008345</t>
  </si>
  <si>
    <t>B15000001733</t>
  </si>
  <si>
    <t>B1500027708</t>
  </si>
  <si>
    <t>B1500025517</t>
  </si>
  <si>
    <t>B1500001768</t>
  </si>
  <si>
    <t>B1500000617</t>
  </si>
  <si>
    <t>B1700000016</t>
  </si>
  <si>
    <t>B1700000017</t>
  </si>
  <si>
    <t>B1500050724</t>
  </si>
  <si>
    <t>B1500000563</t>
  </si>
  <si>
    <t>B14500000154</t>
  </si>
  <si>
    <t>PAGO SERV CORRESP. A MAYO 2023</t>
  </si>
  <si>
    <t>PAGO FACTURA POR CAPACITACION UNIDAD DE VIAJE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</si>
</sst>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0" borderId="7" xfId="0" applyNumberFormat="1" applyBorder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0" xfId="1" applyFont="1"/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43" fontId="0" fillId="4" borderId="16" xfId="0" applyNumberFormat="1" applyFill="1" applyBorder="1"/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43" fontId="2" fillId="9" borderId="7" xfId="0" applyNumberFormat="1" applyFont="1" applyFill="1" applyBorder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6" fillId="8" borderId="0" xfId="0" applyFont="1" applyFill="1" applyAlignment="1">
      <alignment horizontal="left" wrapText="1"/>
    </xf>
    <xf numFmtId="43" fontId="6" fillId="8" borderId="0" xfId="1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8" fillId="8" borderId="9" xfId="0" applyFont="1" applyFill="1" applyBorder="1" applyAlignment="1">
      <alignment horizontal="left"/>
    </xf>
    <xf numFmtId="0" fontId="18" fillId="8" borderId="0" xfId="0" applyFont="1" applyFill="1" applyAlignment="1">
      <alignment horizontal="left"/>
    </xf>
    <xf numFmtId="14" fontId="18" fillId="8" borderId="0" xfId="0" applyNumberFormat="1" applyFont="1" applyFill="1" applyAlignment="1">
      <alignment horizontal="left"/>
    </xf>
    <xf numFmtId="43" fontId="18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18" fillId="8" borderId="0" xfId="0" applyFont="1" applyFill="1"/>
    <xf numFmtId="43" fontId="18" fillId="8" borderId="0" xfId="1" applyFont="1" applyFill="1" applyBorder="1" applyAlignment="1">
      <alignment horizontal="left"/>
    </xf>
    <xf numFmtId="43" fontId="18" fillId="8" borderId="0" xfId="1" applyFont="1" applyFill="1" applyBorder="1" applyAlignment="1">
      <alignment horizontal="center"/>
    </xf>
    <xf numFmtId="0" fontId="18" fillId="8" borderId="0" xfId="0" applyFont="1" applyFill="1" applyAlignment="1">
      <alignment wrapText="1"/>
    </xf>
    <xf numFmtId="43" fontId="18" fillId="8" borderId="0" xfId="1" applyFont="1" applyFill="1" applyBorder="1" applyAlignment="1">
      <alignment horizontal="left" vertical="center"/>
    </xf>
    <xf numFmtId="43" fontId="18" fillId="8" borderId="0" xfId="0" applyNumberFormat="1" applyFont="1" applyFill="1"/>
    <xf numFmtId="43" fontId="18" fillId="8" borderId="0" xfId="0" applyNumberFormat="1" applyFont="1" applyFill="1" applyAlignment="1">
      <alignment vertical="center"/>
    </xf>
    <xf numFmtId="0" fontId="22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43" fontId="2" fillId="8" borderId="0" xfId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 wrapText="1"/>
    </xf>
    <xf numFmtId="43" fontId="1" fillId="8" borderId="4" xfId="0" applyNumberFormat="1" applyFont="1" applyFill="1" applyBorder="1" applyAlignment="1">
      <alignment horizontal="center" vertical="center" wrapText="1"/>
    </xf>
    <xf numFmtId="43" fontId="1" fillId="0" borderId="16" xfId="1" applyFont="1" applyBorder="1"/>
    <xf numFmtId="0" fontId="11" fillId="0" borderId="0" xfId="0" applyFont="1"/>
    <xf numFmtId="43" fontId="0" fillId="0" borderId="4" xfId="1" applyFon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4" fontId="0" fillId="0" borderId="4" xfId="0" applyNumberFormat="1" applyBorder="1" applyAlignment="1">
      <alignment horizontal="center" vertical="center"/>
    </xf>
    <xf numFmtId="43" fontId="0" fillId="8" borderId="0" xfId="0" applyNumberFormat="1" applyFill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9" fillId="11" borderId="0" xfId="0" applyFont="1" applyFill="1" applyAlignment="1">
      <alignment horizontal="center"/>
    </xf>
    <xf numFmtId="0" fontId="21" fillId="11" borderId="0" xfId="0" applyFont="1" applyFill="1" applyAlignment="1">
      <alignment horizontal="center"/>
    </xf>
    <xf numFmtId="44" fontId="21" fillId="11" borderId="0" xfId="2" applyFont="1" applyFill="1" applyAlignment="1">
      <alignment horizontal="center"/>
    </xf>
    <xf numFmtId="44" fontId="9" fillId="11" borderId="0" xfId="2" applyFont="1" applyFill="1" applyAlignment="1">
      <alignment horizontal="center"/>
    </xf>
    <xf numFmtId="0" fontId="9" fillId="11" borderId="0" xfId="0" applyFont="1" applyFill="1" applyAlignment="1">
      <alignment horizontal="left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44" fontId="0" fillId="0" borderId="4" xfId="2" applyFont="1" applyFill="1" applyBorder="1" applyAlignment="1">
      <alignment horizontal="center"/>
    </xf>
    <xf numFmtId="44" fontId="0" fillId="0" borderId="4" xfId="0" applyNumberFormat="1" applyBorder="1"/>
    <xf numFmtId="44" fontId="0" fillId="0" borderId="4" xfId="2" applyFont="1" applyBorder="1"/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7" xfId="0" applyBorder="1" applyAlignment="1">
      <alignment horizontal="right"/>
    </xf>
    <xf numFmtId="44" fontId="0" fillId="0" borderId="0" xfId="2" applyFont="1"/>
    <xf numFmtId="44" fontId="0" fillId="0" borderId="0" xfId="0" applyNumberFormat="1"/>
    <xf numFmtId="44" fontId="1" fillId="0" borderId="7" xfId="2" applyFont="1" applyBorder="1"/>
    <xf numFmtId="14" fontId="9" fillId="11" borderId="0" xfId="0" applyNumberFormat="1" applyFont="1" applyFill="1" applyAlignment="1">
      <alignment horizontal="left"/>
    </xf>
    <xf numFmtId="14" fontId="0" fillId="0" borderId="4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43" fontId="3" fillId="5" borderId="0" xfId="1" applyFont="1" applyFill="1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1" fillId="8" borderId="4" xfId="0" applyFont="1" applyFill="1" applyBorder="1" applyAlignment="1">
      <alignment vertical="center"/>
    </xf>
    <xf numFmtId="0" fontId="0" fillId="8" borderId="0" xfId="0" applyFill="1" applyAlignment="1">
      <alignment horizontal="center" vertical="center"/>
    </xf>
    <xf numFmtId="0" fontId="6" fillId="8" borderId="0" xfId="0" applyFont="1" applyFill="1" applyAlignment="1">
      <alignment horizontal="left" vertical="center"/>
    </xf>
    <xf numFmtId="43" fontId="6" fillId="8" borderId="0" xfId="1" applyFont="1" applyFill="1" applyBorder="1" applyAlignment="1">
      <alignment horizontal="center" vertical="center" wrapText="1"/>
    </xf>
    <xf numFmtId="43" fontId="0" fillId="8" borderId="0" xfId="0" applyNumberForma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6" fillId="8" borderId="0" xfId="0" applyFont="1" applyFill="1" applyAlignment="1">
      <alignment horizontal="left" vertical="center" wrapText="1"/>
    </xf>
    <xf numFmtId="14" fontId="0" fillId="8" borderId="0" xfId="0" applyNumberForma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 wrapText="1"/>
    </xf>
    <xf numFmtId="16" fontId="0" fillId="0" borderId="4" xfId="0" applyNumberFormat="1" applyBorder="1"/>
    <xf numFmtId="43" fontId="0" fillId="0" borderId="4" xfId="1" applyFon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9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1" fillId="11" borderId="0" xfId="0" applyFont="1" applyFill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left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2276476</xdr:colOff>
      <xdr:row>2</xdr:row>
      <xdr:rowOff>114301</xdr:rowOff>
    </xdr:from>
    <xdr:to>
      <xdr:col>1</xdr:col>
      <xdr:colOff>3152414</xdr:colOff>
      <xdr:row>7</xdr:row>
      <xdr:rowOff>9526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6" y="495301"/>
          <a:ext cx="87593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52388</xdr:rowOff>
    </xdr:from>
    <xdr:to>
      <xdr:col>2</xdr:col>
      <xdr:colOff>751521</xdr:colOff>
      <xdr:row>5</xdr:row>
      <xdr:rowOff>127159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52388"/>
          <a:ext cx="1323975" cy="10215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58561</xdr:colOff>
      <xdr:row>3</xdr:row>
      <xdr:rowOff>9690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1553136</xdr:colOff>
      <xdr:row>0</xdr:row>
      <xdr:rowOff>134470</xdr:rowOff>
    </xdr:from>
    <xdr:to>
      <xdr:col>7</xdr:col>
      <xdr:colOff>807402</xdr:colOff>
      <xdr:row>4</xdr:row>
      <xdr:rowOff>4370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6943165" y="134470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2341356</xdr:colOff>
      <xdr:row>0</xdr:row>
      <xdr:rowOff>121360</xdr:rowOff>
    </xdr:from>
    <xdr:to>
      <xdr:col>7</xdr:col>
      <xdr:colOff>138631</xdr:colOff>
      <xdr:row>3</xdr:row>
      <xdr:rowOff>183665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506807-2206-450C-A506-F99DA40E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6857327" y="121360"/>
          <a:ext cx="733217" cy="6338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ctavares_anamar_gob_do/Documents/Documents/ANAMAR%202022/SALIDAS%20Y%20ENTRADAS%20ALMACEN/INVENTARIO%20FINAL%20SEGUIMIENTO.xlsx" TargetMode="External"/><Relationship Id="rId1" Type="http://schemas.openxmlformats.org/officeDocument/2006/relationships/externalLinkPath" Target="https://anamardo-my.sharepoint.com/personal/ctavares_anamar_gob_do/Documents/Documents/ANAMAR%202022/SALIDAS%20Y%20ENTRADAS%20ALMACEN/INVENTARIO%20FINAL%20SEGU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 refreshError="1">
        <row r="7">
          <cell r="C7">
            <v>1000</v>
          </cell>
          <cell r="D7" t="str">
            <v xml:space="preserve">Papel Bond 8½ X 11 </v>
          </cell>
          <cell r="I7">
            <v>305</v>
          </cell>
        </row>
        <row r="15">
          <cell r="D15" t="str">
            <v xml:space="preserve">Folder 8½ X 11 </v>
          </cell>
          <cell r="I15">
            <v>3.15</v>
          </cell>
        </row>
        <row r="22">
          <cell r="C22">
            <v>1017</v>
          </cell>
          <cell r="D22" t="str">
            <v>Protector Hojas Carpetas</v>
          </cell>
          <cell r="I22">
            <v>130</v>
          </cell>
        </row>
        <row r="26">
          <cell r="C26">
            <v>1021</v>
          </cell>
          <cell r="D26" t="str">
            <v>Sobres Manila 81/2 X 11</v>
          </cell>
        </row>
        <row r="32">
          <cell r="C32">
            <v>1028</v>
          </cell>
          <cell r="D32" t="str">
            <v xml:space="preserve">Felpas Azules Gel Uniball Impact </v>
          </cell>
          <cell r="I32">
            <v>185</v>
          </cell>
        </row>
        <row r="36">
          <cell r="C36">
            <v>1031</v>
          </cell>
          <cell r="D36" t="str">
            <v>Lapiz Carbon</v>
          </cell>
          <cell r="I36">
            <v>5.88</v>
          </cell>
        </row>
        <row r="42">
          <cell r="C42">
            <v>1037</v>
          </cell>
          <cell r="D42" t="str">
            <v>Lapiceros Azules Pelikan Pointec</v>
          </cell>
          <cell r="I42">
            <v>9</v>
          </cell>
        </row>
        <row r="43">
          <cell r="C43">
            <v>1038</v>
          </cell>
          <cell r="D43" t="str">
            <v>Lapiceros Talbot Azul</v>
          </cell>
          <cell r="I43">
            <v>6.3</v>
          </cell>
        </row>
        <row r="53">
          <cell r="C53">
            <v>1051</v>
          </cell>
          <cell r="D53" t="str">
            <v>Libretas Peq. Blanca rayada</v>
          </cell>
          <cell r="I53">
            <v>30</v>
          </cell>
        </row>
        <row r="56">
          <cell r="C56">
            <v>1052</v>
          </cell>
          <cell r="D56" t="str">
            <v>Libretas Gde. Blanca</v>
          </cell>
          <cell r="I56">
            <v>30</v>
          </cell>
        </row>
        <row r="57">
          <cell r="C57">
            <v>1057</v>
          </cell>
          <cell r="D57" t="str">
            <v>Bandas (Gomitas)</v>
          </cell>
          <cell r="I57">
            <v>35</v>
          </cell>
        </row>
        <row r="68">
          <cell r="C68">
            <v>1071</v>
          </cell>
          <cell r="D68" t="str">
            <v>Memoria USB32GB</v>
          </cell>
          <cell r="I68">
            <v>495</v>
          </cell>
        </row>
        <row r="75">
          <cell r="C75">
            <v>1077</v>
          </cell>
          <cell r="D75" t="str">
            <v>Post It Mini Memo Tip 1 1/2x2 (pequeño)</v>
          </cell>
          <cell r="I75">
            <v>23.25</v>
          </cell>
        </row>
        <row r="84">
          <cell r="C84">
            <v>1085</v>
          </cell>
          <cell r="D84" t="str">
            <v>Resaltador amarillo</v>
          </cell>
        </row>
        <row r="85">
          <cell r="I85">
            <v>48</v>
          </cell>
        </row>
        <row r="102">
          <cell r="C102">
            <v>1101</v>
          </cell>
          <cell r="D102" t="str">
            <v>Pilas AA paquete de 2/1</v>
          </cell>
          <cell r="I102">
            <v>118</v>
          </cell>
        </row>
        <row r="106">
          <cell r="C106">
            <v>1108</v>
          </cell>
          <cell r="D106" t="str">
            <v>Liquid Paper Lapiz</v>
          </cell>
          <cell r="I106">
            <v>45</v>
          </cell>
        </row>
        <row r="109">
          <cell r="C109">
            <v>1112</v>
          </cell>
          <cell r="D109" t="str">
            <v>Tijeras</v>
          </cell>
          <cell r="I109">
            <v>42</v>
          </cell>
        </row>
        <row r="110">
          <cell r="C110">
            <v>1113</v>
          </cell>
          <cell r="D110" t="str">
            <v>Reglas</v>
          </cell>
          <cell r="I110">
            <v>7.95</v>
          </cell>
        </row>
        <row r="144">
          <cell r="C144">
            <v>2136</v>
          </cell>
          <cell r="D144" t="str">
            <v>(2) Agendas Annual</v>
          </cell>
          <cell r="I144">
            <v>525</v>
          </cell>
        </row>
        <row r="160">
          <cell r="C160">
            <v>2016</v>
          </cell>
          <cell r="D160" t="str">
            <v>Servilletas C-Fold</v>
          </cell>
          <cell r="I160">
            <v>159</v>
          </cell>
        </row>
        <row r="161">
          <cell r="C161">
            <v>2100</v>
          </cell>
          <cell r="D161" t="str">
            <v>(2) Servilletas C-Fold</v>
          </cell>
          <cell r="I161">
            <v>61</v>
          </cell>
        </row>
        <row r="167">
          <cell r="C167">
            <v>2019</v>
          </cell>
          <cell r="D167" t="str">
            <v>Cremora Lite</v>
          </cell>
          <cell r="I167">
            <v>320</v>
          </cell>
        </row>
        <row r="173">
          <cell r="C173">
            <v>2024</v>
          </cell>
          <cell r="D173" t="str">
            <v>Vasos de pepel No.7</v>
          </cell>
          <cell r="I173">
            <v>225</v>
          </cell>
        </row>
        <row r="175">
          <cell r="C175">
            <v>2106</v>
          </cell>
          <cell r="D175" t="str">
            <v>(2) Te de jengibre y limon</v>
          </cell>
          <cell r="I175">
            <v>207</v>
          </cell>
        </row>
        <row r="178">
          <cell r="C178">
            <v>2109</v>
          </cell>
          <cell r="D178" t="str">
            <v>(2) Vasos plasticos No. 10</v>
          </cell>
          <cell r="I178">
            <v>110</v>
          </cell>
        </row>
        <row r="179">
          <cell r="C179">
            <v>2028</v>
          </cell>
          <cell r="D179" t="str">
            <v>Servilletas</v>
          </cell>
          <cell r="I179">
            <v>75</v>
          </cell>
        </row>
        <row r="180">
          <cell r="C180">
            <v>2111</v>
          </cell>
          <cell r="D180" t="str">
            <v xml:space="preserve">(2) Servilletas </v>
          </cell>
          <cell r="I180">
            <v>120</v>
          </cell>
        </row>
        <row r="182">
          <cell r="C182">
            <v>2030</v>
          </cell>
          <cell r="D182" t="str">
            <v>Escobas</v>
          </cell>
          <cell r="I182">
            <v>160</v>
          </cell>
        </row>
        <row r="184">
          <cell r="C184">
            <v>2031</v>
          </cell>
          <cell r="D184" t="str">
            <v>Suapes</v>
          </cell>
          <cell r="I184">
            <v>293</v>
          </cell>
        </row>
        <row r="195">
          <cell r="C195">
            <v>2113</v>
          </cell>
          <cell r="D195" t="str">
            <v>(2) Detergente liquido pisos</v>
          </cell>
          <cell r="I195">
            <v>330</v>
          </cell>
        </row>
        <row r="198">
          <cell r="C198">
            <v>2118</v>
          </cell>
          <cell r="D198" t="str">
            <v>(2) Desinfectante/ambientador</v>
          </cell>
          <cell r="I198">
            <v>230</v>
          </cell>
        </row>
        <row r="200">
          <cell r="C200">
            <v>2039</v>
          </cell>
          <cell r="D200" t="str">
            <v>Esponja de fregar</v>
          </cell>
          <cell r="I200">
            <v>66</v>
          </cell>
        </row>
        <row r="203">
          <cell r="C203">
            <v>2040</v>
          </cell>
          <cell r="D203" t="str">
            <v xml:space="preserve">Lavaplatos liquido </v>
          </cell>
          <cell r="I203">
            <v>190</v>
          </cell>
        </row>
        <row r="213">
          <cell r="C213">
            <v>2046</v>
          </cell>
          <cell r="D213" t="str">
            <v>Platos desechables No. 6</v>
          </cell>
          <cell r="I213">
            <v>53</v>
          </cell>
        </row>
        <row r="221">
          <cell r="C221">
            <v>2105</v>
          </cell>
          <cell r="D221" t="str">
            <v xml:space="preserve">(2) Papel dispensador </v>
          </cell>
          <cell r="I221">
            <v>90</v>
          </cell>
        </row>
        <row r="225">
          <cell r="C225">
            <v>2051</v>
          </cell>
          <cell r="D225" t="str">
            <v xml:space="preserve">Paper Clips 50mm </v>
          </cell>
          <cell r="I225">
            <v>35</v>
          </cell>
        </row>
        <row r="239">
          <cell r="C239">
            <v>2117</v>
          </cell>
          <cell r="D239" t="str">
            <v>(2) Cloro marca</v>
          </cell>
          <cell r="I239">
            <v>150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zoomScaleNormal="100" workbookViewId="0"/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203" t="s">
        <v>64</v>
      </c>
      <c r="C8" s="203"/>
    </row>
    <row r="9" spans="2:5" ht="15.75" x14ac:dyDescent="0.25">
      <c r="B9" s="204" t="s">
        <v>65</v>
      </c>
      <c r="C9" s="204"/>
    </row>
    <row r="10" spans="2:5" ht="15.75" x14ac:dyDescent="0.25">
      <c r="B10" s="204" t="s">
        <v>0</v>
      </c>
      <c r="C10" s="204"/>
      <c r="E10" s="3"/>
    </row>
    <row r="11" spans="2:5" hidden="1" x14ac:dyDescent="0.25">
      <c r="B11" s="206"/>
      <c r="C11" s="206"/>
      <c r="E11" s="3"/>
    </row>
    <row r="12" spans="2:5" ht="18.75" x14ac:dyDescent="0.25">
      <c r="B12" s="203" t="s">
        <v>1</v>
      </c>
      <c r="C12" s="203"/>
      <c r="E12" s="3"/>
    </row>
    <row r="13" spans="2:5" ht="18.75" x14ac:dyDescent="0.3">
      <c r="B13" s="204" t="s">
        <v>143</v>
      </c>
      <c r="C13" s="204"/>
      <c r="E13" s="2"/>
    </row>
    <row r="14" spans="2:5" x14ac:dyDescent="0.25">
      <c r="B14" s="205" t="s">
        <v>120</v>
      </c>
      <c r="C14" s="205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138682.10999999999</v>
      </c>
    </row>
    <row r="20" spans="2:9" x14ac:dyDescent="0.25">
      <c r="B20" s="10" t="s">
        <v>46</v>
      </c>
      <c r="C20" s="77">
        <f>+'NOTA 2'!D29</f>
        <v>557129.8280000001</v>
      </c>
      <c r="D20" s="16"/>
    </row>
    <row r="21" spans="2:9" x14ac:dyDescent="0.25">
      <c r="B21" s="9" t="s">
        <v>4</v>
      </c>
      <c r="C21" s="17">
        <f>SUM(C19:C20)</f>
        <v>695811.93800000008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5">
        <f>SUM('NOTA 4'!D15)</f>
        <v>13613467.99</v>
      </c>
    </row>
    <row r="25" spans="2:9" x14ac:dyDescent="0.25">
      <c r="B25" s="11" t="s">
        <v>43</v>
      </c>
      <c r="C25" s="76">
        <f>SUM('NOTA 4'!D16)</f>
        <v>745066.83</v>
      </c>
    </row>
    <row r="26" spans="2:9" x14ac:dyDescent="0.25">
      <c r="B26" s="12" t="s">
        <v>6</v>
      </c>
      <c r="C26" s="6">
        <f>SUM(C24:C25)</f>
        <v>14358534.82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62</v>
      </c>
      <c r="C28" s="19"/>
      <c r="I28" s="5"/>
    </row>
    <row r="29" spans="2:9" x14ac:dyDescent="0.25">
      <c r="B29" s="10" t="s">
        <v>47</v>
      </c>
      <c r="C29" s="31">
        <f>+'NOTA 3 '!N72</f>
        <v>264829.78999999998</v>
      </c>
      <c r="I29" s="5"/>
    </row>
    <row r="30" spans="2:9" x14ac:dyDescent="0.25">
      <c r="B30" s="9" t="s">
        <v>63</v>
      </c>
      <c r="C30" s="17">
        <f>SUM(C29)</f>
        <v>264829.78999999998</v>
      </c>
      <c r="I30" s="5"/>
    </row>
    <row r="31" spans="2:9" x14ac:dyDescent="0.25">
      <c r="B31" s="1"/>
      <c r="C31" s="6"/>
      <c r="I31" s="5"/>
    </row>
    <row r="32" spans="2:9" x14ac:dyDescent="0.25">
      <c r="B32" s="78" t="s">
        <v>7</v>
      </c>
      <c r="C32" s="79">
        <f>SUM(C21+C26+C30)</f>
        <v>15319176.548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SUM('NOTA 5'!I36)</f>
        <v>154518.44</v>
      </c>
    </row>
    <row r="37" spans="2:3" x14ac:dyDescent="0.25">
      <c r="B37" s="14" t="s">
        <v>74</v>
      </c>
      <c r="C37" s="16">
        <f>SUM(C36)</f>
        <v>154518.44</v>
      </c>
    </row>
    <row r="38" spans="2:3" x14ac:dyDescent="0.25">
      <c r="B38" s="14"/>
      <c r="C38" s="16"/>
    </row>
    <row r="39" spans="2:3" x14ac:dyDescent="0.25">
      <c r="B39" s="14" t="s">
        <v>73</v>
      </c>
      <c r="C39" s="6"/>
    </row>
    <row r="40" spans="2:3" x14ac:dyDescent="0.25">
      <c r="B40" t="s">
        <v>76</v>
      </c>
      <c r="C40" s="28">
        <v>0</v>
      </c>
    </row>
    <row r="41" spans="2:3" x14ac:dyDescent="0.25">
      <c r="B41" s="14" t="s">
        <v>75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15164658.108000001</v>
      </c>
    </row>
    <row r="45" spans="2:3" x14ac:dyDescent="0.25">
      <c r="B45" s="14" t="s">
        <v>11</v>
      </c>
      <c r="C45" s="16">
        <f>SUM(C44+0)</f>
        <v>15164658.108000001</v>
      </c>
    </row>
    <row r="47" spans="2:3" x14ac:dyDescent="0.25">
      <c r="B47" s="78" t="s">
        <v>12</v>
      </c>
      <c r="C47" s="79">
        <f>SUM(C37+C45)</f>
        <v>15319176.548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72</v>
      </c>
    </row>
    <row r="53" spans="2:2" hidden="1" x14ac:dyDescent="0.25">
      <c r="B53" s="25" t="s">
        <v>61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94</v>
      </c>
    </row>
    <row r="60" spans="2:2" x14ac:dyDescent="0.25">
      <c r="B60" s="25" t="s">
        <v>61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92D050"/>
  </sheetPr>
  <dimension ref="B6:X41"/>
  <sheetViews>
    <sheetView showGridLines="0" zoomScale="70" zoomScaleNormal="70" workbookViewId="0"/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207" t="s">
        <v>0</v>
      </c>
      <c r="C9" s="207"/>
    </row>
    <row r="10" spans="2:24" ht="18.75" x14ac:dyDescent="0.3">
      <c r="B10" s="208" t="s">
        <v>53</v>
      </c>
      <c r="C10" s="208"/>
      <c r="I10" s="14"/>
    </row>
    <row r="11" spans="2:24" ht="18.75" x14ac:dyDescent="0.3">
      <c r="B11" s="208" t="s">
        <v>144</v>
      </c>
      <c r="C11" s="208"/>
    </row>
    <row r="12" spans="2:24" ht="18.75" x14ac:dyDescent="0.3">
      <c r="B12" s="208" t="s">
        <v>55</v>
      </c>
      <c r="C12" s="208"/>
    </row>
    <row r="13" spans="2:24" ht="18.75" x14ac:dyDescent="0.3">
      <c r="B13" s="209" t="s">
        <v>52</v>
      </c>
      <c r="C13" s="208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145</v>
      </c>
      <c r="C18" s="40">
        <v>108682.11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59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30000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146</v>
      </c>
      <c r="C21" s="54">
        <f>SUM(C18:C20)</f>
        <v>138682.10999999999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82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83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92D050"/>
  </sheetPr>
  <dimension ref="B4:U42"/>
  <sheetViews>
    <sheetView showGridLines="0" zoomScale="80" zoomScaleNormal="80" workbookViewId="0"/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211" t="s">
        <v>0</v>
      </c>
      <c r="C7" s="211"/>
      <c r="D7" s="211"/>
    </row>
    <row r="8" spans="2:21" ht="18.75" x14ac:dyDescent="0.3">
      <c r="B8" s="208" t="s">
        <v>89</v>
      </c>
      <c r="C8" s="208"/>
      <c r="D8" s="208"/>
    </row>
    <row r="9" spans="2:21" ht="18.75" x14ac:dyDescent="0.3">
      <c r="B9" s="208" t="s">
        <v>147</v>
      </c>
      <c r="C9" s="208"/>
      <c r="D9" s="208"/>
    </row>
    <row r="10" spans="2:21" ht="18.75" x14ac:dyDescent="0.3">
      <c r="B10" s="208" t="s">
        <v>55</v>
      </c>
      <c r="C10" s="208"/>
      <c r="D10" s="208"/>
    </row>
    <row r="11" spans="2:21" ht="18.75" x14ac:dyDescent="0.3">
      <c r="B11" s="209" t="s">
        <v>71</v>
      </c>
      <c r="C11" s="208"/>
      <c r="D11" s="208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148</v>
      </c>
      <c r="C15" s="39"/>
      <c r="D15" s="58">
        <v>424984.83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80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149</v>
      </c>
      <c r="C18" s="60">
        <f>124598.57+29607.44</f>
        <v>154206.01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150</v>
      </c>
      <c r="C21" s="42"/>
      <c r="D21" s="59">
        <f>+D15+C18</f>
        <v>579190.84000000008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81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151</v>
      </c>
      <c r="C25" s="69">
        <f>+INVENTARIO!L48</f>
        <v>22061.012000000002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96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210" t="s">
        <v>152</v>
      </c>
      <c r="C29" s="210"/>
      <c r="D29" s="188">
        <f>+D21-C25</f>
        <v>557129.8280000001</v>
      </c>
      <c r="G29" s="29"/>
      <c r="H29" s="16"/>
      <c r="I29" s="29"/>
      <c r="J29" s="16"/>
      <c r="K29" s="16"/>
    </row>
    <row r="30" spans="2:11" ht="21" customHeight="1" x14ac:dyDescent="0.25">
      <c r="B30" s="210"/>
      <c r="C30" s="210"/>
      <c r="D30" s="188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2"/>
      <c r="C37" s="61"/>
      <c r="G37" s="29"/>
      <c r="H37" s="29"/>
      <c r="I37" s="29"/>
      <c r="J37" s="16"/>
      <c r="K37" s="16"/>
    </row>
    <row r="38" spans="2:11" x14ac:dyDescent="0.25">
      <c r="B38" s="72" t="s">
        <v>82</v>
      </c>
      <c r="C38" s="61"/>
      <c r="G38" s="29"/>
      <c r="H38" s="29"/>
      <c r="I38" s="29"/>
      <c r="J38" s="16"/>
      <c r="K38" s="16"/>
    </row>
    <row r="39" spans="2:11" x14ac:dyDescent="0.25">
      <c r="B39" s="72" t="s">
        <v>83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92D050"/>
    <pageSetUpPr fitToPage="1"/>
  </sheetPr>
  <dimension ref="A4:X93"/>
  <sheetViews>
    <sheetView topLeftCell="E1" zoomScaleNormal="100" workbookViewId="0">
      <selection activeCell="G1" sqref="G1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215" t="s">
        <v>0</v>
      </c>
      <c r="H4" s="215"/>
      <c r="I4" s="215"/>
      <c r="J4" s="215"/>
      <c r="K4" s="215"/>
      <c r="L4" s="215"/>
      <c r="M4" s="14"/>
      <c r="N4" s="14"/>
      <c r="O4" s="14"/>
    </row>
    <row r="5" spans="7:15" x14ac:dyDescent="0.25">
      <c r="G5" s="205" t="s">
        <v>35</v>
      </c>
      <c r="H5" s="205"/>
      <c r="I5" s="205"/>
      <c r="J5" s="205"/>
      <c r="K5" s="205"/>
      <c r="L5" s="205"/>
    </row>
    <row r="6" spans="7:15" x14ac:dyDescent="0.25">
      <c r="G6" s="205" t="s">
        <v>144</v>
      </c>
      <c r="H6" s="205"/>
      <c r="I6" s="205"/>
      <c r="J6" s="205"/>
      <c r="K6" s="205"/>
      <c r="L6" s="205"/>
    </row>
    <row r="7" spans="7:15" x14ac:dyDescent="0.25">
      <c r="G7" s="216" t="s">
        <v>50</v>
      </c>
      <c r="H7" s="216"/>
      <c r="I7" s="216"/>
      <c r="J7" s="216"/>
      <c r="K7" s="216"/>
      <c r="L7" s="216"/>
      <c r="M7" s="158"/>
      <c r="N7" s="158"/>
    </row>
    <row r="10" spans="7:15" x14ac:dyDescent="0.25">
      <c r="I10" s="213" t="s">
        <v>128</v>
      </c>
      <c r="J10" s="214"/>
      <c r="K10" s="214"/>
      <c r="L10" s="214"/>
    </row>
    <row r="11" spans="7:15" x14ac:dyDescent="0.25">
      <c r="G11" s="212" t="s">
        <v>79</v>
      </c>
      <c r="H11" s="212"/>
      <c r="I11" s="80" t="s">
        <v>16</v>
      </c>
      <c r="J11" s="80" t="s">
        <v>15</v>
      </c>
      <c r="L11" s="80" t="s">
        <v>13</v>
      </c>
    </row>
    <row r="12" spans="7:15" x14ac:dyDescent="0.25">
      <c r="G12" s="212" t="s">
        <v>32</v>
      </c>
      <c r="H12" s="212"/>
      <c r="I12" s="27">
        <f>253082.12+9305.26</f>
        <v>262387.38</v>
      </c>
      <c r="J12" s="82">
        <v>44903</v>
      </c>
      <c r="L12" s="82">
        <v>45268</v>
      </c>
    </row>
    <row r="13" spans="7:15" x14ac:dyDescent="0.25">
      <c r="H13" s="25"/>
      <c r="I13" s="57">
        <f>+P73</f>
        <v>294798.08000000002</v>
      </c>
      <c r="J13" s="61" t="s">
        <v>99</v>
      </c>
      <c r="K13" s="57"/>
      <c r="L13" s="61" t="s">
        <v>126</v>
      </c>
      <c r="M13" s="82"/>
    </row>
    <row r="14" spans="7:15" x14ac:dyDescent="0.25">
      <c r="H14" s="25"/>
      <c r="I14" s="25"/>
      <c r="J14" s="25"/>
      <c r="K14" s="57"/>
      <c r="L14" s="82"/>
      <c r="M14" s="82"/>
    </row>
    <row r="15" spans="7:15" x14ac:dyDescent="0.25">
      <c r="K15" s="92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3"/>
      <c r="H18" s="84"/>
      <c r="I18" s="84"/>
      <c r="J18" s="84"/>
      <c r="K18" s="84"/>
      <c r="L18" s="84"/>
      <c r="M18" s="84"/>
      <c r="N18" s="85"/>
    </row>
    <row r="19" spans="7:24" ht="15.75" hidden="1" thickBot="1" x14ac:dyDescent="0.3">
      <c r="G19" s="86"/>
      <c r="L19" s="217" t="s">
        <v>14</v>
      </c>
      <c r="M19" s="218"/>
      <c r="N19" s="87"/>
    </row>
    <row r="20" spans="7:24" hidden="1" x14ac:dyDescent="0.25">
      <c r="G20" s="86"/>
      <c r="K20" s="25" t="s">
        <v>16</v>
      </c>
      <c r="L20" s="25" t="s">
        <v>15</v>
      </c>
      <c r="M20" s="25" t="s">
        <v>13</v>
      </c>
      <c r="N20" s="87"/>
    </row>
    <row r="21" spans="7:24" hidden="1" x14ac:dyDescent="0.25">
      <c r="G21" s="86"/>
      <c r="H21" s="205" t="s">
        <v>32</v>
      </c>
      <c r="I21" s="205"/>
      <c r="J21" s="205"/>
      <c r="K21" s="27">
        <v>404099.66</v>
      </c>
      <c r="L21" s="20" t="s">
        <v>91</v>
      </c>
      <c r="M21" s="20" t="s">
        <v>92</v>
      </c>
      <c r="N21" s="87"/>
    </row>
    <row r="22" spans="7:24" hidden="1" x14ac:dyDescent="0.25">
      <c r="G22" s="86"/>
      <c r="H22" s="205" t="s">
        <v>79</v>
      </c>
      <c r="I22" s="205"/>
      <c r="J22" s="205"/>
      <c r="K22" s="27">
        <v>191365.2</v>
      </c>
      <c r="L22" s="20">
        <v>43839</v>
      </c>
      <c r="M22" s="20" t="s">
        <v>93</v>
      </c>
      <c r="N22" s="87"/>
      <c r="U22" t="s">
        <v>36</v>
      </c>
      <c r="V22" t="s">
        <v>38</v>
      </c>
      <c r="W22" t="s">
        <v>37</v>
      </c>
    </row>
    <row r="23" spans="7:24" hidden="1" x14ac:dyDescent="0.25">
      <c r="G23" s="220" t="s">
        <v>41</v>
      </c>
      <c r="H23" s="221"/>
      <c r="I23" s="221"/>
      <c r="J23" s="221"/>
      <c r="K23" s="27">
        <f>SUM(W23)</f>
        <v>409270.39999999997</v>
      </c>
      <c r="L23" s="20">
        <v>40238</v>
      </c>
      <c r="M23" s="20" t="s">
        <v>51</v>
      </c>
      <c r="N23" s="87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220" t="s">
        <v>39</v>
      </c>
      <c r="H24" s="221"/>
      <c r="I24" s="221"/>
      <c r="J24" s="221"/>
      <c r="K24" s="27">
        <f t="shared" ref="K24:K26" si="0">SUM(W24)</f>
        <v>350803.20000000001</v>
      </c>
      <c r="L24" s="20">
        <v>40848</v>
      </c>
      <c r="M24" s="20" t="s">
        <v>51</v>
      </c>
      <c r="N24" s="87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220" t="s">
        <v>40</v>
      </c>
      <c r="H25" s="221"/>
      <c r="I25" s="221"/>
      <c r="J25" s="221"/>
      <c r="K25" s="27">
        <f t="shared" si="0"/>
        <v>350803.20000000001</v>
      </c>
      <c r="L25" s="20">
        <v>41395</v>
      </c>
      <c r="M25" s="20" t="s">
        <v>51</v>
      </c>
      <c r="N25" s="87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220" t="s">
        <v>42</v>
      </c>
      <c r="H26" s="221"/>
      <c r="I26" s="221"/>
      <c r="J26" s="221"/>
      <c r="K26" s="28">
        <f t="shared" si="0"/>
        <v>363081.31199999998</v>
      </c>
      <c r="L26" s="20">
        <v>42850</v>
      </c>
      <c r="M26" s="20" t="s">
        <v>51</v>
      </c>
      <c r="N26" s="87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8"/>
      <c r="H27" s="89"/>
      <c r="I27" s="89"/>
      <c r="J27" s="89"/>
      <c r="K27" s="90">
        <f>SUM(K21:K26)</f>
        <v>2069422.9719999998</v>
      </c>
      <c r="L27" s="89"/>
      <c r="M27" s="89"/>
      <c r="N27" s="91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6" t="s">
        <v>97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81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6" t="s">
        <v>95</v>
      </c>
      <c r="Q45" s="98" t="s">
        <v>98</v>
      </c>
    </row>
    <row r="46" spans="7:17" hidden="1" x14ac:dyDescent="0.25">
      <c r="G46" t="s">
        <v>19</v>
      </c>
      <c r="H46" s="25">
        <v>2021</v>
      </c>
      <c r="I46" s="27">
        <v>0</v>
      </c>
      <c r="J46" s="81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7">
        <v>276005.18</v>
      </c>
      <c r="Q46" s="98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81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7">
        <f>+P46/12</f>
        <v>23000.431666666667</v>
      </c>
      <c r="Q47" s="98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81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81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3" t="s">
        <v>101</v>
      </c>
      <c r="Q49" s="114" t="s">
        <v>100</v>
      </c>
    </row>
    <row r="50" spans="7:17" hidden="1" x14ac:dyDescent="0.25">
      <c r="G50" t="s">
        <v>22</v>
      </c>
      <c r="H50" s="25">
        <v>2021</v>
      </c>
      <c r="I50" s="27">
        <v>0</v>
      </c>
      <c r="J50" s="81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9">
        <f>+Q47</f>
        <v>15674.5</v>
      </c>
      <c r="J51" s="81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9">
        <f>+I51</f>
        <v>15674.5</v>
      </c>
      <c r="J52" s="81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9">
        <f t="shared" ref="I53:I63" si="5">+I52</f>
        <v>15674.5</v>
      </c>
      <c r="J53" s="81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9">
        <f t="shared" si="5"/>
        <v>15674.5</v>
      </c>
      <c r="J54" s="81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9">
        <f t="shared" si="5"/>
        <v>15674.5</v>
      </c>
      <c r="J55" s="81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9">
        <f t="shared" si="5"/>
        <v>15674.5</v>
      </c>
      <c r="J56" s="81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9">
        <f t="shared" si="5"/>
        <v>15674.5</v>
      </c>
      <c r="J57" s="81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9">
        <f t="shared" si="5"/>
        <v>15674.5</v>
      </c>
      <c r="J58" s="81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9">
        <f t="shared" si="5"/>
        <v>15674.5</v>
      </c>
      <c r="J59" s="81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9">
        <f t="shared" si="5"/>
        <v>15674.5</v>
      </c>
      <c r="J60" s="81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9">
        <f t="shared" si="5"/>
        <v>15674.5</v>
      </c>
      <c r="J61" s="81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9">
        <f t="shared" si="5"/>
        <v>15674.5</v>
      </c>
      <c r="J62" s="81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9">
        <f t="shared" si="5"/>
        <v>15674.5</v>
      </c>
      <c r="J63" s="81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81">
        <f t="shared" si="6"/>
        <v>22736.894166666665</v>
      </c>
      <c r="L64" s="27">
        <f>+L63</f>
        <v>21865.615000000002</v>
      </c>
      <c r="M64" s="16"/>
      <c r="N64" s="16">
        <f t="shared" si="7"/>
        <v>356907.12749999994</v>
      </c>
    </row>
    <row r="65" spans="7:17" x14ac:dyDescent="0.25">
      <c r="G65" s="22" t="s">
        <v>25</v>
      </c>
      <c r="H65" s="24">
        <v>2022</v>
      </c>
      <c r="J65" s="81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336871.125</v>
      </c>
    </row>
    <row r="66" spans="7:17" x14ac:dyDescent="0.25">
      <c r="G66" s="22" t="s">
        <v>26</v>
      </c>
      <c r="H66" s="24">
        <v>2022</v>
      </c>
      <c r="J66" s="81">
        <f t="shared" si="6"/>
        <v>22736.894166666665</v>
      </c>
      <c r="L66" s="27">
        <f t="shared" si="8"/>
        <v>21865.615000000002</v>
      </c>
      <c r="M66" s="16"/>
      <c r="N66" s="16">
        <f t="shared" si="7"/>
        <v>316835.1225</v>
      </c>
    </row>
    <row r="67" spans="7:17" x14ac:dyDescent="0.25">
      <c r="G67" s="22" t="s">
        <v>27</v>
      </c>
      <c r="H67" s="24">
        <v>2022</v>
      </c>
      <c r="J67" s="81">
        <f t="shared" si="6"/>
        <v>22736.894166666665</v>
      </c>
      <c r="L67" s="27">
        <f t="shared" si="8"/>
        <v>21865.615000000002</v>
      </c>
      <c r="M67" s="16"/>
      <c r="N67" s="16">
        <f t="shared" si="7"/>
        <v>296799.12</v>
      </c>
    </row>
    <row r="68" spans="7:17" x14ac:dyDescent="0.25">
      <c r="G68" s="22" t="s">
        <v>17</v>
      </c>
      <c r="H68" s="24">
        <v>2023</v>
      </c>
      <c r="J68" s="81">
        <f t="shared" si="6"/>
        <v>22736.894166666665</v>
      </c>
      <c r="L68" s="27">
        <f t="shared" si="8"/>
        <v>21865.615000000002</v>
      </c>
      <c r="M68" s="16"/>
      <c r="N68" s="16">
        <f>SUM(J69)+SUM(L69:L79)</f>
        <v>153930.58416666667</v>
      </c>
    </row>
    <row r="69" spans="7:17" x14ac:dyDescent="0.25">
      <c r="G69" s="22" t="s">
        <v>18</v>
      </c>
      <c r="H69" s="24">
        <v>2023</v>
      </c>
      <c r="I69" s="72"/>
      <c r="J69" s="81">
        <f>+J68</f>
        <v>22736.894166666665</v>
      </c>
      <c r="L69" s="27">
        <f t="shared" si="8"/>
        <v>21865.615000000002</v>
      </c>
      <c r="M69" s="16"/>
      <c r="N69" s="163">
        <f>SUM(J70:J81)+SUM(L70:L81)</f>
        <v>404126.15499999997</v>
      </c>
      <c r="P69" t="s">
        <v>127</v>
      </c>
    </row>
    <row r="70" spans="7:17" x14ac:dyDescent="0.25">
      <c r="G70" s="22" t="s">
        <v>19</v>
      </c>
      <c r="H70" s="24">
        <v>2023</v>
      </c>
      <c r="I70" s="72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357694.03333333333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72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311261.91166666662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72"/>
      <c r="J72" s="29">
        <f t="shared" si="9"/>
        <v>24566.506666666668</v>
      </c>
      <c r="L72" s="27">
        <f t="shared" si="8"/>
        <v>21865.615000000002</v>
      </c>
      <c r="M72" s="16"/>
      <c r="N72" s="66">
        <f>SUM(J73:J81)+SUM(L73:L81)</f>
        <v>264829.78999999998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72"/>
      <c r="J73" s="29">
        <f t="shared" si="9"/>
        <v>24566.506666666668</v>
      </c>
      <c r="L73" s="27">
        <f t="shared" si="8"/>
        <v>21865.615000000002</v>
      </c>
      <c r="M73" s="16"/>
      <c r="N73" s="16"/>
      <c r="P73" s="157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72"/>
      <c r="J74" s="29">
        <f t="shared" si="9"/>
        <v>24566.506666666668</v>
      </c>
      <c r="L74" s="27">
        <f t="shared" si="8"/>
        <v>21865.615000000002</v>
      </c>
      <c r="M74" s="16"/>
      <c r="N74" s="16"/>
      <c r="Q74" s="64"/>
    </row>
    <row r="75" spans="7:17" x14ac:dyDescent="0.25">
      <c r="G75" s="22" t="s">
        <v>23</v>
      </c>
      <c r="H75" s="24">
        <v>2023</v>
      </c>
      <c r="I75" s="72"/>
      <c r="J75" s="29">
        <f t="shared" si="9"/>
        <v>24566.506666666668</v>
      </c>
      <c r="Q75" s="64"/>
    </row>
    <row r="76" spans="7:17" x14ac:dyDescent="0.25">
      <c r="G76" s="22" t="s">
        <v>24</v>
      </c>
      <c r="H76" s="24">
        <v>2023</v>
      </c>
      <c r="I76" s="72"/>
      <c r="J76" s="29">
        <f t="shared" si="9"/>
        <v>24566.506666666668</v>
      </c>
      <c r="Q76" s="64"/>
    </row>
    <row r="77" spans="7:17" x14ac:dyDescent="0.25">
      <c r="G77" s="22" t="s">
        <v>25</v>
      </c>
      <c r="H77" s="24">
        <v>2023</v>
      </c>
      <c r="I77" s="72"/>
      <c r="J77" s="29">
        <f t="shared" si="9"/>
        <v>24566.506666666668</v>
      </c>
      <c r="Q77" s="64"/>
    </row>
    <row r="78" spans="7:17" x14ac:dyDescent="0.25">
      <c r="G78" s="22" t="s">
        <v>26</v>
      </c>
      <c r="H78" s="24">
        <v>2023</v>
      </c>
      <c r="I78" s="72"/>
      <c r="J78" s="29">
        <f t="shared" si="9"/>
        <v>24566.506666666668</v>
      </c>
      <c r="Q78" s="64"/>
    </row>
    <row r="79" spans="7:17" x14ac:dyDescent="0.25">
      <c r="G79" s="22" t="s">
        <v>27</v>
      </c>
      <c r="H79" s="24">
        <v>2023</v>
      </c>
      <c r="I79" s="72"/>
      <c r="J79" s="29">
        <f t="shared" si="9"/>
        <v>24566.506666666668</v>
      </c>
      <c r="Q79" s="64"/>
    </row>
    <row r="80" spans="7:17" x14ac:dyDescent="0.25">
      <c r="G80" s="22" t="s">
        <v>17</v>
      </c>
      <c r="H80" s="24">
        <v>2024</v>
      </c>
      <c r="I80" s="72"/>
      <c r="J80" s="29">
        <f t="shared" si="9"/>
        <v>24566.506666666668</v>
      </c>
      <c r="Q80" s="64"/>
    </row>
    <row r="81" spans="7:17" x14ac:dyDescent="0.25">
      <c r="G81" s="22" t="s">
        <v>18</v>
      </c>
      <c r="H81" s="24">
        <v>2024</v>
      </c>
      <c r="I81" s="72"/>
      <c r="J81" s="29">
        <f t="shared" si="9"/>
        <v>24566.506666666668</v>
      </c>
      <c r="Q81" s="64"/>
    </row>
    <row r="82" spans="7:17" ht="15.75" thickBot="1" x14ac:dyDescent="0.3">
      <c r="H82" s="72"/>
      <c r="I82" s="65">
        <f>SUM(K23:K26)</f>
        <v>1473958.112</v>
      </c>
      <c r="J82" s="65">
        <f>SUM(J33:J45)</f>
        <v>427100.09166666673</v>
      </c>
      <c r="K82" s="16">
        <f>SUM(K32:K39)</f>
        <v>0</v>
      </c>
      <c r="L82" s="65">
        <f>SUM(L32:L57)</f>
        <v>191365.20000000004</v>
      </c>
      <c r="M82" s="107">
        <f>SUM(I82+J82+L82)</f>
        <v>2092423.4036666667</v>
      </c>
    </row>
    <row r="83" spans="7:17" ht="15.75" thickTop="1" x14ac:dyDescent="0.25">
      <c r="H83" s="73" t="s">
        <v>78</v>
      </c>
      <c r="I83" s="73"/>
      <c r="J83" s="73"/>
    </row>
    <row r="84" spans="7:17" x14ac:dyDescent="0.25">
      <c r="H84" s="219" t="s">
        <v>77</v>
      </c>
      <c r="I84" s="219"/>
      <c r="J84" s="219"/>
    </row>
    <row r="85" spans="7:17" x14ac:dyDescent="0.25">
      <c r="H85" s="72"/>
      <c r="I85" s="72"/>
      <c r="J85" s="72"/>
    </row>
    <row r="86" spans="7:17" x14ac:dyDescent="0.25">
      <c r="H86" s="72"/>
      <c r="I86" s="72"/>
      <c r="J86" s="72"/>
    </row>
    <row r="87" spans="7:17" x14ac:dyDescent="0.25">
      <c r="H87" s="72"/>
      <c r="I87" s="72"/>
      <c r="J87" s="72"/>
    </row>
    <row r="90" spans="7:17" x14ac:dyDescent="0.25">
      <c r="K90" s="44"/>
    </row>
    <row r="91" spans="7:17" x14ac:dyDescent="0.25">
      <c r="K91" s="16"/>
    </row>
    <row r="93" spans="7:17" x14ac:dyDescent="0.25">
      <c r="K93" s="44"/>
    </row>
  </sheetData>
  <mergeCells count="15">
    <mergeCell ref="L19:M19"/>
    <mergeCell ref="H84:J84"/>
    <mergeCell ref="H22:J22"/>
    <mergeCell ref="G23:J23"/>
    <mergeCell ref="G24:J24"/>
    <mergeCell ref="G25:J25"/>
    <mergeCell ref="G26:J26"/>
    <mergeCell ref="H21:J21"/>
    <mergeCell ref="G11:H11"/>
    <mergeCell ref="G12:H12"/>
    <mergeCell ref="I10:L10"/>
    <mergeCell ref="G4:L4"/>
    <mergeCell ref="G5:L5"/>
    <mergeCell ref="G6:L6"/>
    <mergeCell ref="G7:L7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92D050"/>
  </sheetPr>
  <dimension ref="C5:M46"/>
  <sheetViews>
    <sheetView zoomScale="70" zoomScaleNormal="70" workbookViewId="0"/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207" t="s">
        <v>0</v>
      </c>
      <c r="D5" s="207"/>
      <c r="E5" s="14"/>
      <c r="F5" s="14"/>
      <c r="G5" s="14"/>
      <c r="H5" s="14"/>
      <c r="I5" s="14"/>
      <c r="J5" s="14"/>
      <c r="K5" s="93"/>
    </row>
    <row r="6" spans="3:13" ht="18.75" x14ac:dyDescent="0.3">
      <c r="C6" s="208" t="s">
        <v>57</v>
      </c>
      <c r="D6" s="208"/>
      <c r="K6" s="70"/>
    </row>
    <row r="7" spans="3:13" ht="18.75" x14ac:dyDescent="0.3">
      <c r="C7" s="208" t="s">
        <v>144</v>
      </c>
      <c r="D7" s="208"/>
      <c r="K7" s="70"/>
    </row>
    <row r="8" spans="3:13" ht="18.75" x14ac:dyDescent="0.3">
      <c r="C8" s="209" t="s">
        <v>56</v>
      </c>
      <c r="D8" s="208"/>
      <c r="K8" s="70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60</v>
      </c>
      <c r="D15" s="67">
        <f>14358534.82-D16</f>
        <v>13613467.99</v>
      </c>
      <c r="L15" s="64"/>
      <c r="M15" s="16"/>
    </row>
    <row r="16" spans="3:13" ht="16.5" customHeight="1" x14ac:dyDescent="0.25">
      <c r="C16" s="55" t="s">
        <v>43</v>
      </c>
      <c r="D16" s="68">
        <v>745066.83</v>
      </c>
    </row>
    <row r="17" spans="3:13" ht="21.75" customHeight="1" thickBot="1" x14ac:dyDescent="0.4">
      <c r="C17" s="56" t="s">
        <v>6</v>
      </c>
      <c r="D17" s="106">
        <f>SUM(D15:D16)</f>
        <v>14358534.82</v>
      </c>
      <c r="K17" s="71"/>
    </row>
    <row r="18" spans="3:13" ht="21.75" thickTop="1" x14ac:dyDescent="0.35">
      <c r="C18" s="35"/>
      <c r="D18" s="35"/>
      <c r="K18" s="71"/>
    </row>
    <row r="19" spans="3:13" ht="21" x14ac:dyDescent="0.35">
      <c r="C19" s="35"/>
      <c r="D19" s="35"/>
      <c r="K19" s="71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71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71"/>
      <c r="L21" s="101"/>
    </row>
    <row r="22" spans="3:13" ht="21" x14ac:dyDescent="0.35">
      <c r="D22" s="5"/>
      <c r="E22" s="5"/>
      <c r="F22" s="5"/>
      <c r="G22" s="5"/>
      <c r="H22" s="5"/>
      <c r="I22" s="5"/>
      <c r="J22" s="64"/>
      <c r="K22" s="71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4"/>
      <c r="L23" s="64"/>
    </row>
    <row r="24" spans="3:13" x14ac:dyDescent="0.25">
      <c r="C24" s="72"/>
      <c r="D24" s="5"/>
      <c r="E24" s="5"/>
      <c r="F24" s="5"/>
      <c r="G24" s="5"/>
      <c r="H24" s="5"/>
      <c r="I24" s="5"/>
      <c r="J24" s="64"/>
      <c r="K24" s="95"/>
      <c r="L24" s="64"/>
    </row>
    <row r="25" spans="3:13" x14ac:dyDescent="0.25">
      <c r="C25" s="72" t="s">
        <v>90</v>
      </c>
      <c r="D25" s="27"/>
      <c r="E25" s="27"/>
      <c r="F25" s="5"/>
      <c r="G25" s="5"/>
      <c r="H25" s="5"/>
      <c r="I25" s="5"/>
      <c r="J25" s="64"/>
      <c r="K25" s="95"/>
      <c r="L25" s="102"/>
    </row>
    <row r="26" spans="3:13" x14ac:dyDescent="0.25">
      <c r="C26" s="73" t="s">
        <v>84</v>
      </c>
      <c r="D26" s="103"/>
      <c r="E26" s="103"/>
      <c r="F26" s="5"/>
      <c r="G26" s="5"/>
      <c r="H26" s="5"/>
      <c r="I26" s="5"/>
      <c r="J26" s="64"/>
      <c r="K26" s="95"/>
      <c r="L26" s="102"/>
    </row>
    <row r="27" spans="3:13" x14ac:dyDescent="0.25">
      <c r="C27" s="74" t="s">
        <v>77</v>
      </c>
      <c r="D27" s="104"/>
      <c r="E27" s="104"/>
      <c r="F27" s="5"/>
      <c r="G27" s="5"/>
      <c r="H27" s="5"/>
      <c r="I27" s="5"/>
      <c r="J27" s="64"/>
      <c r="K27" s="95"/>
      <c r="L27" s="102"/>
    </row>
    <row r="28" spans="3:13" x14ac:dyDescent="0.25">
      <c r="C28" s="72"/>
      <c r="D28" s="29"/>
      <c r="E28" s="5"/>
      <c r="F28" s="5"/>
      <c r="G28" s="5"/>
      <c r="H28" s="5"/>
      <c r="I28" s="5"/>
      <c r="J28" s="64"/>
      <c r="K28" s="95"/>
      <c r="L28" s="102"/>
    </row>
    <row r="29" spans="3:13" x14ac:dyDescent="0.25">
      <c r="C29" s="72"/>
      <c r="D29" s="29"/>
      <c r="E29" s="5"/>
      <c r="F29" s="5"/>
      <c r="G29" s="5"/>
      <c r="H29" s="5"/>
      <c r="I29" s="5"/>
      <c r="J29" s="64"/>
      <c r="K29" s="95"/>
      <c r="L29" s="102"/>
    </row>
    <row r="30" spans="3:13" x14ac:dyDescent="0.25">
      <c r="C30" s="72"/>
      <c r="D30" s="29"/>
      <c r="E30" s="5"/>
      <c r="F30" s="5"/>
      <c r="G30" s="5"/>
      <c r="H30" s="5"/>
      <c r="I30" s="5"/>
      <c r="J30" s="64"/>
      <c r="K30" s="95"/>
      <c r="L30" s="102"/>
    </row>
    <row r="31" spans="3:13" x14ac:dyDescent="0.25">
      <c r="D31" s="29"/>
      <c r="E31" s="5"/>
      <c r="F31" s="5"/>
      <c r="G31" s="5"/>
      <c r="H31" s="5"/>
      <c r="I31" s="5"/>
      <c r="J31" s="64"/>
      <c r="K31" s="95"/>
      <c r="L31" s="64"/>
    </row>
    <row r="32" spans="3:13" x14ac:dyDescent="0.25">
      <c r="D32" s="29"/>
      <c r="E32" s="105"/>
      <c r="F32" s="5"/>
      <c r="G32" s="5"/>
      <c r="H32" s="5"/>
      <c r="I32" s="5"/>
      <c r="J32" s="64"/>
      <c r="K32" s="95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5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5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92D050"/>
    <pageSetUpPr fitToPage="1"/>
  </sheetPr>
  <dimension ref="A1:P52"/>
  <sheetViews>
    <sheetView zoomScale="85" zoomScaleNormal="85" workbookViewId="0"/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3.28515625" customWidth="1"/>
    <col min="8" max="8" width="41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8"/>
      <c r="B1" s="108"/>
      <c r="C1" s="108"/>
      <c r="D1" s="108"/>
      <c r="E1" s="108"/>
      <c r="F1" s="108"/>
      <c r="G1" s="108"/>
      <c r="H1" s="108"/>
      <c r="I1" s="111"/>
      <c r="J1" s="108"/>
      <c r="K1" s="111"/>
      <c r="L1" s="108"/>
      <c r="M1" s="108"/>
      <c r="N1" s="108"/>
      <c r="O1" s="108"/>
    </row>
    <row r="2" spans="1:16" x14ac:dyDescent="0.25">
      <c r="A2" s="108"/>
      <c r="B2" s="108"/>
      <c r="C2" s="108"/>
      <c r="D2" s="108"/>
      <c r="E2" s="108"/>
      <c r="F2" s="108"/>
      <c r="G2" s="108"/>
      <c r="H2" s="108"/>
      <c r="I2" s="111"/>
      <c r="J2" s="108"/>
      <c r="K2" s="111"/>
      <c r="L2" s="108"/>
      <c r="M2" s="108"/>
      <c r="N2" s="108"/>
      <c r="O2" s="108"/>
    </row>
    <row r="3" spans="1:16" x14ac:dyDescent="0.25">
      <c r="A3" s="108"/>
      <c r="B3" s="108"/>
      <c r="C3" s="108"/>
      <c r="D3" s="108"/>
      <c r="E3" s="108"/>
      <c r="F3" s="108"/>
      <c r="G3" s="108"/>
      <c r="H3" s="108"/>
      <c r="I3" s="111"/>
      <c r="J3" s="108"/>
      <c r="K3" s="111"/>
      <c r="L3" s="108"/>
      <c r="M3" s="108"/>
      <c r="N3" s="108"/>
      <c r="O3" s="108"/>
    </row>
    <row r="4" spans="1:16" x14ac:dyDescent="0.25">
      <c r="A4" s="108"/>
      <c r="B4" s="108"/>
      <c r="C4" s="108"/>
      <c r="D4" s="108"/>
      <c r="E4" s="108"/>
      <c r="F4" s="108"/>
      <c r="G4" s="108"/>
      <c r="H4" s="108"/>
      <c r="I4" s="111"/>
      <c r="J4" s="108"/>
      <c r="K4" s="111"/>
      <c r="L4" s="108"/>
      <c r="M4" s="108"/>
      <c r="N4" s="108"/>
      <c r="O4" s="108"/>
    </row>
    <row r="5" spans="1:16" ht="15.75" x14ac:dyDescent="0.25">
      <c r="A5" s="108"/>
      <c r="B5" s="223" t="s">
        <v>0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109"/>
      <c r="N5" s="109"/>
      <c r="O5" s="109"/>
      <c r="P5" s="14"/>
    </row>
    <row r="6" spans="1:16" ht="15.75" x14ac:dyDescent="0.25">
      <c r="A6" s="108"/>
      <c r="B6" s="224" t="s">
        <v>58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108"/>
      <c r="N6" s="108"/>
      <c r="O6" s="108"/>
    </row>
    <row r="7" spans="1:16" ht="15.75" x14ac:dyDescent="0.25">
      <c r="A7" s="108"/>
      <c r="B7" s="223" t="s">
        <v>9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108"/>
      <c r="N7" s="108"/>
      <c r="O7" s="108"/>
    </row>
    <row r="8" spans="1:16" ht="15.75" x14ac:dyDescent="0.25">
      <c r="A8" s="108"/>
      <c r="B8" s="224" t="s">
        <v>144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108"/>
      <c r="N8" s="108"/>
      <c r="O8" s="108"/>
    </row>
    <row r="9" spans="1:16" ht="15.75" x14ac:dyDescent="0.25">
      <c r="A9" s="108"/>
      <c r="B9" s="224" t="s">
        <v>85</v>
      </c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108"/>
      <c r="N9" s="108"/>
      <c r="O9" s="108"/>
    </row>
    <row r="10" spans="1:16" ht="15.75" customHeight="1" x14ac:dyDescent="0.25">
      <c r="A10" s="108"/>
      <c r="B10" s="225" t="s">
        <v>88</v>
      </c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108"/>
      <c r="N10" s="108"/>
      <c r="O10" s="108"/>
    </row>
    <row r="11" spans="1:16" ht="15.75" x14ac:dyDescent="0.25">
      <c r="A11" s="108"/>
      <c r="B11" s="108"/>
      <c r="C11" s="108"/>
      <c r="D11" s="108"/>
      <c r="E11" s="108"/>
      <c r="F11" s="108"/>
      <c r="G11" s="108"/>
      <c r="H11" s="108"/>
      <c r="I11" s="132"/>
      <c r="J11" s="110"/>
      <c r="K11" s="111"/>
      <c r="L11" s="108"/>
      <c r="M11" s="108"/>
      <c r="N11" s="108"/>
      <c r="O11" s="108"/>
    </row>
    <row r="12" spans="1:16" ht="15.75" hidden="1" x14ac:dyDescent="0.25">
      <c r="A12" s="108"/>
      <c r="B12" s="108"/>
      <c r="C12" s="108"/>
      <c r="D12" s="108"/>
      <c r="E12" s="108"/>
      <c r="F12" s="108"/>
      <c r="G12" s="110"/>
      <c r="H12" s="110"/>
      <c r="I12" s="100"/>
      <c r="J12" s="110"/>
      <c r="K12" s="111"/>
      <c r="L12" s="108"/>
      <c r="M12" s="108"/>
      <c r="N12" s="108"/>
      <c r="O12" s="108"/>
    </row>
    <row r="13" spans="1:16" ht="15.75" hidden="1" x14ac:dyDescent="0.25">
      <c r="A13" s="108"/>
      <c r="B13" s="108"/>
      <c r="C13" s="108"/>
      <c r="D13" s="108"/>
      <c r="E13" s="108"/>
      <c r="F13" s="108"/>
      <c r="G13" s="110"/>
      <c r="H13" s="110"/>
      <c r="I13" s="100"/>
      <c r="J13" s="110"/>
      <c r="K13" s="111"/>
      <c r="L13" s="108"/>
      <c r="M13" s="108"/>
      <c r="N13" s="108"/>
      <c r="O13" s="108"/>
    </row>
    <row r="14" spans="1:16" ht="15.75" x14ac:dyDescent="0.25">
      <c r="A14" s="108"/>
      <c r="B14" s="108"/>
      <c r="C14" s="108"/>
      <c r="D14" s="108"/>
      <c r="E14" s="108"/>
      <c r="F14" s="108"/>
      <c r="G14" s="110"/>
      <c r="H14" s="110"/>
      <c r="I14" s="100"/>
      <c r="J14" s="110"/>
      <c r="K14" s="111"/>
      <c r="L14" s="108"/>
      <c r="M14" s="108"/>
      <c r="N14" s="108"/>
      <c r="O14" s="108"/>
    </row>
    <row r="15" spans="1:16" ht="31.5" x14ac:dyDescent="0.25">
      <c r="A15" s="108"/>
      <c r="B15" s="118" t="s">
        <v>67</v>
      </c>
      <c r="C15" s="119" t="s">
        <v>14</v>
      </c>
      <c r="D15" s="119" t="s">
        <v>104</v>
      </c>
      <c r="E15" s="119" t="s">
        <v>69</v>
      </c>
      <c r="F15" s="119" t="s">
        <v>66</v>
      </c>
      <c r="G15" s="120" t="s">
        <v>102</v>
      </c>
      <c r="H15" s="120" t="s">
        <v>103</v>
      </c>
      <c r="I15" s="121" t="s">
        <v>110</v>
      </c>
      <c r="J15" s="121" t="s">
        <v>105</v>
      </c>
      <c r="K15" s="122" t="s">
        <v>106</v>
      </c>
      <c r="L15" s="122" t="s">
        <v>107</v>
      </c>
      <c r="M15" s="108"/>
      <c r="N15" s="108"/>
      <c r="O15" s="108"/>
    </row>
    <row r="16" spans="1:16" ht="21" customHeight="1" x14ac:dyDescent="0.25">
      <c r="A16" s="108"/>
      <c r="B16" s="191">
        <v>1</v>
      </c>
      <c r="C16" s="191" t="s">
        <v>167</v>
      </c>
      <c r="D16" s="191" t="s">
        <v>168</v>
      </c>
      <c r="E16" s="191">
        <v>101821248</v>
      </c>
      <c r="F16" s="191" t="s">
        <v>169</v>
      </c>
      <c r="G16" s="192" t="s">
        <v>140</v>
      </c>
      <c r="H16" s="192" t="s">
        <v>170</v>
      </c>
      <c r="I16" s="193">
        <v>60854.55</v>
      </c>
      <c r="J16" s="193">
        <v>0</v>
      </c>
      <c r="K16" s="193">
        <v>60854.55</v>
      </c>
      <c r="L16" s="195" t="s">
        <v>124</v>
      </c>
      <c r="M16" s="108"/>
      <c r="N16" s="108"/>
      <c r="O16" s="108"/>
    </row>
    <row r="17" spans="1:15" ht="31.5" x14ac:dyDescent="0.25">
      <c r="A17" s="108"/>
      <c r="B17" s="191">
        <v>2</v>
      </c>
      <c r="C17" s="197">
        <v>44931</v>
      </c>
      <c r="D17" s="197">
        <v>44932</v>
      </c>
      <c r="E17" s="191" t="s">
        <v>208</v>
      </c>
      <c r="F17" s="191" t="s">
        <v>208</v>
      </c>
      <c r="G17" s="191" t="s">
        <v>217</v>
      </c>
      <c r="H17" s="196" t="s">
        <v>218</v>
      </c>
      <c r="I17" s="193">
        <v>75208.33</v>
      </c>
      <c r="J17" s="193">
        <v>0</v>
      </c>
      <c r="K17" s="193">
        <v>75208.33</v>
      </c>
      <c r="L17" s="195" t="s">
        <v>124</v>
      </c>
      <c r="M17" s="108"/>
      <c r="N17" s="108"/>
      <c r="O17" s="108"/>
    </row>
    <row r="18" spans="1:15" ht="31.5" x14ac:dyDescent="0.25">
      <c r="A18" s="108"/>
      <c r="B18" s="191">
        <v>3</v>
      </c>
      <c r="C18" s="197">
        <v>44931</v>
      </c>
      <c r="D18" s="197">
        <v>44932</v>
      </c>
      <c r="E18" s="191" t="s">
        <v>208</v>
      </c>
      <c r="F18" s="191" t="s">
        <v>208</v>
      </c>
      <c r="G18" s="192" t="s">
        <v>219</v>
      </c>
      <c r="H18" s="196" t="s">
        <v>218</v>
      </c>
      <c r="I18" s="193">
        <v>18455.560000000001</v>
      </c>
      <c r="J18" s="193">
        <v>0</v>
      </c>
      <c r="K18" s="193">
        <v>18455.560000000001</v>
      </c>
      <c r="L18" s="195" t="s">
        <v>124</v>
      </c>
      <c r="M18" s="108"/>
      <c r="N18" s="108"/>
      <c r="O18" s="108"/>
    </row>
    <row r="19" spans="1:15" ht="15.75" hidden="1" x14ac:dyDescent="0.25">
      <c r="A19" s="108"/>
      <c r="B19" s="191"/>
      <c r="C19" s="191"/>
      <c r="D19" s="191"/>
      <c r="E19" s="191"/>
      <c r="F19" s="191"/>
      <c r="G19" s="192"/>
      <c r="H19" s="192"/>
      <c r="I19" s="193"/>
      <c r="J19" s="193"/>
      <c r="K19" s="194"/>
      <c r="L19" s="195"/>
      <c r="M19" s="108"/>
      <c r="N19" s="108"/>
      <c r="O19" s="108"/>
    </row>
    <row r="20" spans="1:15" ht="15.75" hidden="1" x14ac:dyDescent="0.25">
      <c r="A20" s="108"/>
      <c r="B20" s="191"/>
      <c r="C20" s="191"/>
      <c r="D20" s="191"/>
      <c r="E20" s="191"/>
      <c r="F20" s="191"/>
      <c r="G20" s="192"/>
      <c r="H20" s="192"/>
      <c r="I20" s="193"/>
      <c r="J20" s="193"/>
      <c r="K20" s="194"/>
      <c r="L20" s="195"/>
      <c r="M20" s="108"/>
      <c r="N20" s="108"/>
      <c r="O20" s="108"/>
    </row>
    <row r="21" spans="1:15" ht="15.75" hidden="1" x14ac:dyDescent="0.25">
      <c r="A21" s="108"/>
      <c r="B21" s="191"/>
      <c r="C21" s="197"/>
      <c r="D21" s="197"/>
      <c r="E21" s="191"/>
      <c r="F21" s="191"/>
      <c r="G21" s="192"/>
      <c r="H21" s="192"/>
      <c r="I21" s="193"/>
      <c r="J21" s="193"/>
      <c r="K21" s="194"/>
      <c r="L21" s="195"/>
      <c r="M21" s="108"/>
      <c r="N21" s="108"/>
      <c r="O21" s="108"/>
    </row>
    <row r="22" spans="1:15" ht="15.75" hidden="1" x14ac:dyDescent="0.25">
      <c r="A22" s="108"/>
      <c r="B22" s="191"/>
      <c r="C22" s="191"/>
      <c r="D22" s="191"/>
      <c r="E22" s="191"/>
      <c r="F22" s="191"/>
      <c r="G22" s="192"/>
      <c r="H22" s="192"/>
      <c r="I22" s="193"/>
      <c r="J22" s="193"/>
      <c r="K22" s="199"/>
      <c r="L22" s="195"/>
      <c r="M22" s="108"/>
      <c r="N22" s="108"/>
      <c r="O22" s="108"/>
    </row>
    <row r="23" spans="1:15" ht="15.75" hidden="1" x14ac:dyDescent="0.25">
      <c r="A23" s="108"/>
      <c r="B23" s="191"/>
      <c r="C23" s="191"/>
      <c r="D23" s="191"/>
      <c r="E23" s="191"/>
      <c r="F23" s="191"/>
      <c r="G23" s="198"/>
      <c r="H23" s="198"/>
      <c r="I23" s="193"/>
      <c r="J23" s="193"/>
      <c r="K23" s="195"/>
      <c r="L23" s="195"/>
      <c r="M23" s="108"/>
      <c r="N23" s="108"/>
      <c r="O23" s="108"/>
    </row>
    <row r="24" spans="1:15" ht="15.75" hidden="1" x14ac:dyDescent="0.25">
      <c r="A24" s="108"/>
      <c r="B24" s="191"/>
      <c r="C24" s="191"/>
      <c r="D24" s="191"/>
      <c r="E24" s="191"/>
      <c r="F24" s="191"/>
      <c r="G24" s="198"/>
      <c r="H24" s="198"/>
      <c r="I24" s="193"/>
      <c r="J24" s="193"/>
      <c r="K24" s="195"/>
      <c r="L24" s="195"/>
      <c r="M24" s="108"/>
      <c r="N24" s="108"/>
      <c r="O24" s="108"/>
    </row>
    <row r="25" spans="1:15" ht="16.5" hidden="1" thickBot="1" x14ac:dyDescent="0.3">
      <c r="A25" s="108"/>
      <c r="B25" s="150"/>
      <c r="C25" s="150"/>
      <c r="D25" s="150"/>
      <c r="E25" s="150"/>
      <c r="F25" s="150"/>
      <c r="G25" s="151"/>
      <c r="H25" s="151"/>
      <c r="I25" s="152"/>
      <c r="J25" s="152"/>
      <c r="K25" s="153"/>
      <c r="L25" s="153"/>
      <c r="M25" s="108"/>
      <c r="N25" s="108"/>
      <c r="O25" s="108"/>
    </row>
    <row r="26" spans="1:15" hidden="1" x14ac:dyDescent="0.25">
      <c r="A26" s="108"/>
      <c r="B26" s="111"/>
      <c r="C26" s="137"/>
      <c r="D26" s="137"/>
      <c r="E26" s="137"/>
      <c r="F26" s="137"/>
      <c r="G26" s="137"/>
      <c r="H26" s="142"/>
      <c r="I26" s="143"/>
      <c r="J26" s="144"/>
      <c r="K26" s="147"/>
      <c r="L26" s="123"/>
      <c r="M26" s="108"/>
      <c r="N26" s="108"/>
      <c r="O26" s="108"/>
    </row>
    <row r="27" spans="1:15" ht="12" hidden="1" customHeight="1" x14ac:dyDescent="0.25">
      <c r="A27" s="108"/>
      <c r="B27" s="111"/>
      <c r="C27" s="138"/>
      <c r="D27" s="138"/>
      <c r="E27" s="138"/>
      <c r="F27" s="138"/>
      <c r="G27" s="138"/>
      <c r="H27" s="142"/>
      <c r="I27" s="143"/>
      <c r="J27" s="144"/>
      <c r="K27" s="147"/>
      <c r="L27" s="123"/>
      <c r="M27" s="108"/>
      <c r="N27" s="108"/>
      <c r="O27" s="108"/>
    </row>
    <row r="28" spans="1:15" hidden="1" x14ac:dyDescent="0.25">
      <c r="A28" s="108"/>
      <c r="B28" s="111"/>
      <c r="C28" s="138"/>
      <c r="D28" s="138"/>
      <c r="E28" s="138"/>
      <c r="F28" s="138"/>
      <c r="G28" s="138"/>
      <c r="H28" s="142"/>
      <c r="I28" s="143"/>
      <c r="J28" s="144"/>
      <c r="K28" s="147"/>
      <c r="L28" s="123"/>
      <c r="M28" s="108"/>
      <c r="N28" s="108"/>
      <c r="O28" s="108"/>
    </row>
    <row r="29" spans="1:15" hidden="1" x14ac:dyDescent="0.25">
      <c r="A29" s="108"/>
      <c r="B29" s="111"/>
      <c r="C29" s="138"/>
      <c r="D29" s="138"/>
      <c r="E29" s="138"/>
      <c r="F29" s="138"/>
      <c r="G29" s="138"/>
      <c r="H29" s="142"/>
      <c r="I29" s="143"/>
      <c r="J29" s="144"/>
      <c r="K29" s="147"/>
      <c r="L29" s="123"/>
      <c r="M29" s="108"/>
      <c r="N29" s="108"/>
      <c r="O29" s="108"/>
    </row>
    <row r="30" spans="1:15" hidden="1" x14ac:dyDescent="0.25">
      <c r="A30" s="108"/>
      <c r="B30" s="111"/>
      <c r="C30" s="138"/>
      <c r="D30" s="138"/>
      <c r="E30" s="138"/>
      <c r="F30" s="138"/>
      <c r="G30" s="138"/>
      <c r="H30" s="142"/>
      <c r="I30" s="143"/>
      <c r="J30" s="144"/>
      <c r="K30" s="147"/>
      <c r="L30" s="141"/>
      <c r="M30" s="108"/>
      <c r="N30" s="108"/>
      <c r="O30" s="108"/>
    </row>
    <row r="31" spans="1:15" hidden="1" x14ac:dyDescent="0.25">
      <c r="A31" s="108"/>
      <c r="B31" s="111"/>
      <c r="C31" s="138"/>
      <c r="D31" s="138"/>
      <c r="E31" s="138"/>
      <c r="F31" s="138"/>
      <c r="G31" s="138"/>
      <c r="H31" s="142"/>
      <c r="I31" s="143"/>
      <c r="J31" s="144"/>
      <c r="K31" s="147"/>
      <c r="L31" s="141"/>
      <c r="M31" s="108"/>
      <c r="N31" s="108"/>
      <c r="O31" s="108"/>
    </row>
    <row r="32" spans="1:15" hidden="1" x14ac:dyDescent="0.25">
      <c r="A32" s="108"/>
      <c r="B32" s="111"/>
      <c r="C32" s="139"/>
      <c r="D32" s="139"/>
      <c r="E32" s="138"/>
      <c r="F32" s="138"/>
      <c r="G32" s="138"/>
      <c r="H32" s="142"/>
      <c r="I32" s="143"/>
      <c r="J32" s="144"/>
      <c r="K32" s="147"/>
      <c r="L32" s="141"/>
      <c r="M32" s="108"/>
      <c r="N32" s="108"/>
      <c r="O32" s="108"/>
    </row>
    <row r="33" spans="1:15" hidden="1" x14ac:dyDescent="0.25">
      <c r="A33" s="108"/>
      <c r="B33" s="111"/>
      <c r="C33" s="3"/>
      <c r="D33" s="3"/>
      <c r="E33" s="3"/>
      <c r="F33" s="138"/>
      <c r="G33" s="138"/>
      <c r="H33" s="145"/>
      <c r="I33" s="146"/>
      <c r="J33" s="144"/>
      <c r="K33" s="148"/>
      <c r="L33" s="149"/>
      <c r="M33" s="108"/>
      <c r="N33" s="108"/>
      <c r="O33" s="108"/>
    </row>
    <row r="34" spans="1:15" hidden="1" x14ac:dyDescent="0.25">
      <c r="A34" s="108"/>
      <c r="B34" s="111"/>
      <c r="C34" s="123"/>
      <c r="D34" s="139"/>
      <c r="E34" s="138"/>
      <c r="F34" s="138"/>
      <c r="G34" s="138"/>
      <c r="H34" s="145"/>
      <c r="I34" s="143"/>
      <c r="J34" s="144"/>
      <c r="K34" s="140"/>
      <c r="L34" s="149"/>
      <c r="M34" s="108"/>
      <c r="N34" s="108"/>
      <c r="O34" s="108"/>
    </row>
    <row r="35" spans="1:15" ht="15.75" hidden="1" x14ac:dyDescent="0.25">
      <c r="A35" s="108"/>
      <c r="B35" s="111"/>
      <c r="C35" s="111"/>
      <c r="D35" s="133"/>
      <c r="E35" s="111"/>
      <c r="F35" s="111"/>
      <c r="G35" s="132"/>
      <c r="H35" s="134"/>
      <c r="I35" s="135"/>
      <c r="J35" s="100"/>
      <c r="K35" s="135"/>
      <c r="L35" s="136"/>
      <c r="M35" s="108"/>
      <c r="N35" s="108"/>
      <c r="O35" s="108"/>
    </row>
    <row r="36" spans="1:15" ht="16.5" thickBot="1" x14ac:dyDescent="0.3">
      <c r="A36" s="108"/>
      <c r="B36" s="222"/>
      <c r="C36" s="222"/>
      <c r="D36" s="222"/>
      <c r="E36" s="222"/>
      <c r="F36" s="111"/>
      <c r="G36" s="110"/>
      <c r="H36" s="110"/>
      <c r="I36" s="124">
        <f>SUM(I16:I35)</f>
        <v>154518.44</v>
      </c>
      <c r="J36" s="124">
        <f>SUM(J16:J35)</f>
        <v>0</v>
      </c>
      <c r="K36" s="124">
        <f>SUM(K16:K35)</f>
        <v>154518.44</v>
      </c>
      <c r="L36" s="124">
        <f>SUM(L16:L35)</f>
        <v>0</v>
      </c>
      <c r="M36" s="108"/>
      <c r="N36" s="108"/>
      <c r="O36" s="108"/>
    </row>
    <row r="37" spans="1:15" ht="17.25" thickTop="1" thickBot="1" x14ac:dyDescent="0.3">
      <c r="A37" s="108"/>
      <c r="B37" s="112"/>
      <c r="C37" s="112"/>
      <c r="D37" s="112"/>
      <c r="E37" s="112"/>
      <c r="F37" s="108"/>
      <c r="G37" s="110"/>
      <c r="H37" s="110"/>
      <c r="I37" s="111"/>
      <c r="J37" s="108"/>
      <c r="K37" s="111"/>
      <c r="L37" s="108"/>
      <c r="M37" s="108"/>
      <c r="N37" s="108"/>
      <c r="O37" s="108"/>
    </row>
    <row r="38" spans="1:15" ht="15.75" thickBot="1" x14ac:dyDescent="0.3">
      <c r="A38" s="116"/>
      <c r="B38" s="130" t="s">
        <v>108</v>
      </c>
      <c r="C38" s="131"/>
      <c r="D38" s="125"/>
      <c r="E38" s="126"/>
      <c r="F38" s="116"/>
      <c r="G38" s="116"/>
      <c r="H38" s="108"/>
      <c r="I38" s="111"/>
      <c r="J38" s="108"/>
      <c r="K38" s="111"/>
      <c r="L38" s="108"/>
      <c r="M38" s="108"/>
      <c r="N38" s="108"/>
      <c r="O38" s="108"/>
    </row>
    <row r="39" spans="1:15" ht="15.75" thickBot="1" x14ac:dyDescent="0.3">
      <c r="A39" s="116"/>
      <c r="B39" s="127" t="s">
        <v>109</v>
      </c>
      <c r="C39" s="128"/>
      <c r="D39" s="128"/>
      <c r="E39" s="129"/>
      <c r="F39" s="116"/>
      <c r="G39" s="116"/>
      <c r="H39" s="108"/>
      <c r="I39" s="111"/>
      <c r="J39" s="108"/>
      <c r="K39" s="111"/>
      <c r="L39" s="115"/>
      <c r="M39" s="108"/>
      <c r="N39" s="108"/>
      <c r="O39" s="108"/>
    </row>
    <row r="40" spans="1:15" x14ac:dyDescent="0.25">
      <c r="A40" s="116"/>
      <c r="B40" s="116"/>
      <c r="C40" s="116"/>
      <c r="D40" s="116"/>
      <c r="E40" s="116"/>
      <c r="F40" s="116"/>
      <c r="G40" s="116"/>
      <c r="H40" s="108"/>
      <c r="I40" s="111"/>
      <c r="J40" s="108"/>
      <c r="K40" s="111"/>
      <c r="L40" s="115"/>
      <c r="M40" s="108"/>
      <c r="N40" s="108"/>
      <c r="O40" s="108"/>
    </row>
    <row r="41" spans="1:15" x14ac:dyDescent="0.25">
      <c r="A41" s="116"/>
      <c r="B41" s="116"/>
      <c r="C41" s="116"/>
      <c r="D41" s="116"/>
      <c r="E41" s="116"/>
      <c r="F41" s="116"/>
      <c r="G41" s="116"/>
      <c r="H41" s="108"/>
      <c r="I41" s="111"/>
      <c r="J41" s="108"/>
      <c r="K41" s="111"/>
      <c r="L41" s="108"/>
      <c r="M41" s="108"/>
      <c r="N41" s="108"/>
      <c r="O41" s="108"/>
    </row>
    <row r="42" spans="1:15" x14ac:dyDescent="0.25">
      <c r="A42" s="116"/>
      <c r="B42" s="116"/>
      <c r="C42" s="116"/>
      <c r="D42" s="116"/>
      <c r="E42" s="116"/>
      <c r="F42" s="116"/>
      <c r="G42" s="116"/>
      <c r="H42" s="108"/>
      <c r="I42" s="111"/>
      <c r="J42" s="108"/>
      <c r="K42" s="111"/>
      <c r="L42" s="108"/>
      <c r="M42" s="108"/>
      <c r="N42" s="108"/>
      <c r="O42" s="108"/>
    </row>
    <row r="43" spans="1:15" x14ac:dyDescent="0.25">
      <c r="A43" s="116"/>
      <c r="B43" s="116"/>
      <c r="C43" s="116"/>
      <c r="D43" s="116"/>
      <c r="E43" s="116"/>
      <c r="F43" s="116"/>
      <c r="G43" s="116"/>
      <c r="H43" s="108"/>
      <c r="I43" s="111"/>
      <c r="J43" s="108"/>
      <c r="K43" s="111"/>
      <c r="L43" s="108"/>
      <c r="M43" s="108"/>
      <c r="N43" s="108"/>
      <c r="O43" s="108"/>
    </row>
    <row r="44" spans="1:15" x14ac:dyDescent="0.25">
      <c r="A44" s="116"/>
      <c r="B44" s="116"/>
      <c r="C44" s="116"/>
      <c r="D44" s="116"/>
      <c r="E44" s="116"/>
      <c r="F44" s="116"/>
      <c r="G44" s="116"/>
      <c r="H44" s="108"/>
      <c r="I44" s="111"/>
      <c r="J44" s="108"/>
      <c r="K44" s="111"/>
      <c r="L44" s="108"/>
      <c r="M44" s="108"/>
      <c r="N44" s="108"/>
      <c r="O44" s="108"/>
    </row>
    <row r="45" spans="1:15" x14ac:dyDescent="0.25">
      <c r="A45" s="116"/>
      <c r="B45" s="116"/>
      <c r="C45" s="116"/>
      <c r="D45" s="116"/>
      <c r="E45" s="116"/>
      <c r="F45" s="116"/>
      <c r="G45" s="116"/>
      <c r="H45" s="108"/>
      <c r="I45" s="111"/>
      <c r="J45" s="108"/>
      <c r="K45" s="111"/>
      <c r="L45" s="108"/>
      <c r="M45" s="108"/>
      <c r="N45" s="108"/>
      <c r="O45" s="108"/>
    </row>
    <row r="46" spans="1:15" x14ac:dyDescent="0.25">
      <c r="A46" s="116"/>
      <c r="B46" s="116"/>
      <c r="C46" s="116"/>
      <c r="D46" s="116"/>
      <c r="E46" s="116"/>
      <c r="F46" s="116"/>
      <c r="G46" s="116"/>
      <c r="H46" s="108"/>
      <c r="I46" s="111"/>
      <c r="J46" s="108"/>
      <c r="K46" s="111"/>
      <c r="L46" s="108"/>
      <c r="M46" s="108"/>
      <c r="N46" s="108"/>
      <c r="O46" s="108"/>
    </row>
    <row r="47" spans="1:15" x14ac:dyDescent="0.25">
      <c r="A47" s="116"/>
      <c r="B47" s="116"/>
      <c r="C47" s="116"/>
      <c r="D47" s="116"/>
      <c r="E47" s="116"/>
      <c r="F47" s="116"/>
      <c r="G47" s="116"/>
      <c r="H47" s="108"/>
      <c r="I47" s="111"/>
      <c r="J47" s="108"/>
      <c r="K47" s="111"/>
      <c r="L47" s="108"/>
      <c r="M47" s="108"/>
      <c r="N47" s="108"/>
      <c r="O47" s="108"/>
    </row>
    <row r="48" spans="1:15" x14ac:dyDescent="0.25">
      <c r="A48" s="116"/>
      <c r="B48" s="116"/>
      <c r="C48" s="116"/>
      <c r="D48" s="116"/>
      <c r="E48" s="116"/>
      <c r="F48" s="116"/>
      <c r="G48" s="116"/>
      <c r="H48" s="108"/>
      <c r="I48" s="111"/>
      <c r="J48" s="108"/>
      <c r="K48" s="111"/>
      <c r="L48" s="108"/>
      <c r="M48" s="108"/>
      <c r="N48" s="108"/>
      <c r="O48" s="108"/>
    </row>
    <row r="49" spans="1:15" x14ac:dyDescent="0.25">
      <c r="A49" s="116"/>
      <c r="B49" s="116"/>
      <c r="C49" s="116"/>
      <c r="D49" s="116"/>
      <c r="E49" s="116"/>
      <c r="F49" s="116"/>
      <c r="G49" s="116"/>
      <c r="H49" s="108"/>
      <c r="I49" s="111"/>
      <c r="J49" s="108"/>
      <c r="K49" s="111"/>
      <c r="L49" s="108"/>
      <c r="M49" s="108"/>
      <c r="N49" s="108"/>
      <c r="O49" s="108"/>
    </row>
    <row r="50" spans="1:15" x14ac:dyDescent="0.25">
      <c r="A50" s="116"/>
      <c r="B50" s="116"/>
      <c r="C50" s="116"/>
      <c r="D50" s="116"/>
      <c r="E50" s="116"/>
      <c r="F50" s="116"/>
      <c r="G50" s="116"/>
      <c r="H50" s="108"/>
      <c r="I50" s="111"/>
      <c r="J50" s="108"/>
      <c r="K50" s="111"/>
      <c r="L50" s="108"/>
      <c r="M50" s="108"/>
      <c r="N50" s="108"/>
      <c r="O50" s="108"/>
    </row>
    <row r="51" spans="1:15" x14ac:dyDescent="0.25">
      <c r="A51" s="117"/>
      <c r="B51" s="117"/>
      <c r="C51" s="117"/>
      <c r="D51" s="117"/>
      <c r="E51" s="117"/>
      <c r="F51" s="117"/>
      <c r="G51" s="117"/>
    </row>
    <row r="52" spans="1:15" x14ac:dyDescent="0.25">
      <c r="A52" s="117"/>
      <c r="B52" s="117"/>
      <c r="C52" s="117"/>
      <c r="D52" s="117"/>
      <c r="E52" s="117"/>
      <c r="F52" s="117"/>
      <c r="G52" s="117"/>
    </row>
  </sheetData>
  <mergeCells count="7">
    <mergeCell ref="B36:E36"/>
    <mergeCell ref="B5:L5"/>
    <mergeCell ref="B6:L6"/>
    <mergeCell ref="B7:L7"/>
    <mergeCell ref="B8:L8"/>
    <mergeCell ref="B9:L9"/>
    <mergeCell ref="B10:L10"/>
  </mergeCells>
  <phoneticPr fontId="12" type="noConversion"/>
  <printOptions horizontalCentered="1"/>
  <pageMargins left="0" right="0" top="0.74803149606299202" bottom="0.74803149606299202" header="0.31496062992126" footer="0.31496062992126"/>
  <pageSetup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92D050"/>
  </sheetPr>
  <dimension ref="B5:N30"/>
  <sheetViews>
    <sheetView zoomScale="85" zoomScaleNormal="85" workbookViewId="0"/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211" t="s">
        <v>0</v>
      </c>
      <c r="C5" s="211"/>
      <c r="D5" s="211"/>
      <c r="E5" s="211"/>
      <c r="F5" s="211"/>
      <c r="G5" s="211"/>
      <c r="H5" s="32"/>
      <c r="I5" s="14"/>
      <c r="J5" s="14"/>
      <c r="K5" s="14"/>
      <c r="L5" s="14"/>
      <c r="M5" s="14"/>
      <c r="N5" s="14"/>
    </row>
    <row r="6" spans="2:14" ht="15.75" x14ac:dyDescent="0.25">
      <c r="B6" s="226" t="s">
        <v>58</v>
      </c>
      <c r="C6" s="226"/>
      <c r="D6" s="226"/>
      <c r="E6" s="226"/>
      <c r="F6" s="226"/>
      <c r="G6" s="226"/>
      <c r="H6" s="33"/>
    </row>
    <row r="7" spans="2:14" ht="15.75" x14ac:dyDescent="0.25">
      <c r="B7" s="211" t="s">
        <v>9</v>
      </c>
      <c r="C7" s="211"/>
      <c r="D7" s="211"/>
      <c r="E7" s="211"/>
      <c r="F7" s="211"/>
      <c r="G7" s="211"/>
      <c r="H7" s="33"/>
    </row>
    <row r="8" spans="2:14" ht="15.75" x14ac:dyDescent="0.25">
      <c r="B8" s="226" t="s">
        <v>143</v>
      </c>
      <c r="C8" s="226"/>
      <c r="D8" s="226"/>
      <c r="E8" s="226"/>
      <c r="F8" s="226"/>
      <c r="G8" s="226"/>
      <c r="H8" s="33"/>
    </row>
    <row r="9" spans="2:14" ht="15.75" x14ac:dyDescent="0.25">
      <c r="B9" s="226" t="s">
        <v>86</v>
      </c>
      <c r="C9" s="226"/>
      <c r="D9" s="226"/>
      <c r="E9" s="226"/>
      <c r="F9" s="226"/>
      <c r="G9" s="226"/>
      <c r="H9" s="33"/>
    </row>
    <row r="10" spans="2:14" ht="15.75" x14ac:dyDescent="0.25">
      <c r="B10" s="216" t="s">
        <v>87</v>
      </c>
      <c r="C10" s="216"/>
      <c r="D10" s="216"/>
      <c r="E10" s="216"/>
      <c r="F10" s="216"/>
      <c r="G10" s="216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67</v>
      </c>
      <c r="C14" s="49" t="s">
        <v>14</v>
      </c>
      <c r="D14" s="49" t="s">
        <v>69</v>
      </c>
      <c r="E14" s="49" t="s">
        <v>66</v>
      </c>
      <c r="F14" s="48" t="s">
        <v>68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70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2"/>
      <c r="C24" s="72"/>
      <c r="D24" s="72"/>
      <c r="E24" s="72"/>
      <c r="F24" s="33"/>
      <c r="G24" s="33"/>
      <c r="H24" s="33"/>
    </row>
    <row r="25" spans="2:8" ht="15.75" x14ac:dyDescent="0.25">
      <c r="B25" s="72"/>
      <c r="C25" s="72"/>
      <c r="D25" s="72"/>
      <c r="E25" s="72"/>
      <c r="F25" s="33"/>
      <c r="G25" s="33"/>
      <c r="H25" s="33"/>
    </row>
    <row r="26" spans="2:8" ht="15.75" x14ac:dyDescent="0.25">
      <c r="B26" s="72"/>
      <c r="C26" s="72"/>
      <c r="D26" s="72"/>
      <c r="E26" s="72"/>
      <c r="F26" s="33"/>
      <c r="G26" s="33"/>
      <c r="H26" s="33"/>
    </row>
    <row r="27" spans="2:8" ht="15.75" x14ac:dyDescent="0.25">
      <c r="B27" s="72"/>
      <c r="C27" s="72"/>
      <c r="D27" s="72"/>
      <c r="E27" s="72"/>
      <c r="F27" s="33"/>
      <c r="H27" s="33"/>
    </row>
    <row r="28" spans="2:8" ht="15.75" x14ac:dyDescent="0.25">
      <c r="B28" s="72" t="s">
        <v>82</v>
      </c>
      <c r="C28" s="72"/>
      <c r="D28" s="72"/>
      <c r="E28" s="72"/>
      <c r="F28" s="33"/>
    </row>
    <row r="29" spans="2:8" x14ac:dyDescent="0.25">
      <c r="B29" s="72" t="s">
        <v>83</v>
      </c>
      <c r="C29" s="72"/>
      <c r="D29" s="72"/>
      <c r="E29" s="72"/>
    </row>
    <row r="30" spans="2:8" x14ac:dyDescent="0.25">
      <c r="B30" s="72"/>
      <c r="C30" s="72"/>
      <c r="D30" s="72"/>
      <c r="E30" s="72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760F-0FF5-4B10-BE96-91CEEBEE1E45}">
  <sheetPr>
    <tabColor rgb="FF92D050"/>
    <pageSetUpPr fitToPage="1"/>
  </sheetPr>
  <dimension ref="B2:L133"/>
  <sheetViews>
    <sheetView topLeftCell="B18" workbookViewId="0">
      <selection activeCell="B1" sqref="B1:C1"/>
    </sheetView>
  </sheetViews>
  <sheetFormatPr defaultColWidth="19.140625" defaultRowHeight="15" x14ac:dyDescent="0.25"/>
  <cols>
    <col min="1" max="1" width="0" hidden="1" customWidth="1"/>
  </cols>
  <sheetData>
    <row r="2" spans="2:12" ht="28.15" customHeight="1" x14ac:dyDescent="0.25">
      <c r="B2" s="185"/>
      <c r="C2" s="169"/>
      <c r="D2" s="169"/>
      <c r="E2" s="169"/>
      <c r="F2" s="227" t="s">
        <v>154</v>
      </c>
      <c r="G2" s="227"/>
      <c r="H2" s="227"/>
      <c r="I2" s="227"/>
      <c r="J2" s="170"/>
      <c r="K2" s="171"/>
      <c r="L2" s="172"/>
    </row>
    <row r="3" spans="2:12" x14ac:dyDescent="0.25">
      <c r="B3" s="185" t="s">
        <v>14</v>
      </c>
      <c r="C3" s="169" t="s">
        <v>114</v>
      </c>
      <c r="D3" s="169" t="s">
        <v>115</v>
      </c>
      <c r="E3" s="169" t="s">
        <v>121</v>
      </c>
      <c r="F3" s="169" t="s">
        <v>113</v>
      </c>
      <c r="G3" s="169" t="s">
        <v>116</v>
      </c>
      <c r="H3" s="173" t="s">
        <v>117</v>
      </c>
      <c r="I3" s="172" t="s">
        <v>112</v>
      </c>
      <c r="J3" s="169" t="s">
        <v>118</v>
      </c>
      <c r="K3" s="172" t="s">
        <v>119</v>
      </c>
      <c r="L3" s="172" t="s">
        <v>111</v>
      </c>
    </row>
    <row r="4" spans="2:12" x14ac:dyDescent="0.25">
      <c r="B4" s="186">
        <v>44962</v>
      </c>
      <c r="C4" s="174">
        <f>+[1]Existencia!$C$179</f>
        <v>2028</v>
      </c>
      <c r="D4" s="49" t="str">
        <f>+[1]Existencia!$D$179</f>
        <v>Servilletas</v>
      </c>
      <c r="E4" s="154" t="s">
        <v>155</v>
      </c>
      <c r="F4" s="175">
        <v>4</v>
      </c>
      <c r="G4" s="154" t="s">
        <v>130</v>
      </c>
      <c r="H4" s="164" t="s">
        <v>132</v>
      </c>
      <c r="I4" s="176">
        <f>+[1]Existencia!$I$179</f>
        <v>75</v>
      </c>
      <c r="J4" s="177">
        <f>+I4*F4</f>
        <v>300</v>
      </c>
      <c r="K4" s="178">
        <f>+J4*0.18</f>
        <v>54</v>
      </c>
      <c r="L4" s="178">
        <f>+J4+K4</f>
        <v>354</v>
      </c>
    </row>
    <row r="5" spans="2:12" x14ac:dyDescent="0.25">
      <c r="B5" s="186">
        <v>44962</v>
      </c>
      <c r="C5" s="174">
        <f>+[1]Existencia!$C$180</f>
        <v>2111</v>
      </c>
      <c r="D5" s="49" t="str">
        <f>+[1]Existencia!$D$180</f>
        <v xml:space="preserve">(2) Servilletas </v>
      </c>
      <c r="E5" s="154" t="s">
        <v>155</v>
      </c>
      <c r="F5" s="175">
        <v>6</v>
      </c>
      <c r="G5" s="154" t="s">
        <v>130</v>
      </c>
      <c r="H5" s="164" t="s">
        <v>132</v>
      </c>
      <c r="I5" s="176">
        <f>+[1]Existencia!$I$180</f>
        <v>120</v>
      </c>
      <c r="J5" s="177">
        <f t="shared" ref="J5:J47" si="0">+I5*F5</f>
        <v>720</v>
      </c>
      <c r="K5" s="178">
        <f t="shared" ref="K5:K47" si="1">+J5*0.18</f>
        <v>129.6</v>
      </c>
      <c r="L5" s="178">
        <f t="shared" ref="L5:L47" si="2">+J5+K5</f>
        <v>849.6</v>
      </c>
    </row>
    <row r="6" spans="2:12" x14ac:dyDescent="0.25">
      <c r="B6" s="186">
        <v>44962</v>
      </c>
      <c r="C6" s="174">
        <f>+[1]Existencia!$C$178</f>
        <v>2109</v>
      </c>
      <c r="D6" s="49" t="str">
        <f>+[1]Existencia!$D$178</f>
        <v>(2) Vasos plasticos No. 10</v>
      </c>
      <c r="E6" s="154" t="s">
        <v>134</v>
      </c>
      <c r="F6" s="175">
        <v>4</v>
      </c>
      <c r="G6" s="154" t="s">
        <v>131</v>
      </c>
      <c r="H6" s="164" t="s">
        <v>132</v>
      </c>
      <c r="I6" s="176">
        <f>+[1]Existencia!$I$178</f>
        <v>110</v>
      </c>
      <c r="J6" s="177">
        <f t="shared" si="0"/>
        <v>440</v>
      </c>
      <c r="K6" s="178">
        <f t="shared" si="1"/>
        <v>79.2</v>
      </c>
      <c r="L6" s="178">
        <f t="shared" si="2"/>
        <v>519.20000000000005</v>
      </c>
    </row>
    <row r="7" spans="2:12" x14ac:dyDescent="0.25">
      <c r="B7" s="186">
        <v>44962</v>
      </c>
      <c r="C7" s="174">
        <f>+[1]Existencia!$C$173</f>
        <v>2024</v>
      </c>
      <c r="D7" s="49" t="str">
        <f>+[1]Existencia!$D$173</f>
        <v>Vasos de pepel No.7</v>
      </c>
      <c r="E7" s="154" t="s">
        <v>155</v>
      </c>
      <c r="F7" s="175">
        <v>5</v>
      </c>
      <c r="G7" s="154" t="s">
        <v>131</v>
      </c>
      <c r="H7" s="164" t="s">
        <v>132</v>
      </c>
      <c r="I7" s="176">
        <f>+[1]Existencia!$I$173</f>
        <v>225</v>
      </c>
      <c r="J7" s="177">
        <f t="shared" si="0"/>
        <v>1125</v>
      </c>
      <c r="K7" s="178">
        <f t="shared" si="1"/>
        <v>202.5</v>
      </c>
      <c r="L7" s="178">
        <f t="shared" si="2"/>
        <v>1327.5</v>
      </c>
    </row>
    <row r="8" spans="2:12" x14ac:dyDescent="0.25">
      <c r="B8" s="186">
        <v>44962</v>
      </c>
      <c r="C8" s="174">
        <f>+[1]Existencia!$C$22</f>
        <v>1017</v>
      </c>
      <c r="D8" s="49" t="str">
        <f>+[1]Existencia!$D$22</f>
        <v>Protector Hojas Carpetas</v>
      </c>
      <c r="E8" s="154" t="s">
        <v>122</v>
      </c>
      <c r="F8" s="175">
        <v>1</v>
      </c>
      <c r="G8" s="154" t="s">
        <v>131</v>
      </c>
      <c r="H8" s="164" t="s">
        <v>137</v>
      </c>
      <c r="I8" s="176">
        <f>+[1]Existencia!$I$22</f>
        <v>130</v>
      </c>
      <c r="J8" s="177">
        <f t="shared" si="0"/>
        <v>130</v>
      </c>
      <c r="K8" s="178">
        <f t="shared" si="1"/>
        <v>23.4</v>
      </c>
      <c r="L8" s="178">
        <f t="shared" si="2"/>
        <v>153.4</v>
      </c>
    </row>
    <row r="9" spans="2:12" x14ac:dyDescent="0.25">
      <c r="B9" s="186">
        <v>44962</v>
      </c>
      <c r="C9" s="174">
        <f>+[1]Existencia!$C$36</f>
        <v>1031</v>
      </c>
      <c r="D9" s="49" t="str">
        <f>+[1]Existencia!$D$36</f>
        <v>Lapiz Carbon</v>
      </c>
      <c r="E9" s="154" t="s">
        <v>122</v>
      </c>
      <c r="F9" s="175">
        <v>5</v>
      </c>
      <c r="G9" s="154" t="s">
        <v>130</v>
      </c>
      <c r="H9" s="164" t="s">
        <v>136</v>
      </c>
      <c r="I9" s="176">
        <f>+[1]Existencia!$I$36</f>
        <v>5.88</v>
      </c>
      <c r="J9" s="177">
        <f t="shared" si="0"/>
        <v>29.4</v>
      </c>
      <c r="K9" s="178">
        <v>0</v>
      </c>
      <c r="L9" s="178">
        <f t="shared" si="2"/>
        <v>29.4</v>
      </c>
    </row>
    <row r="10" spans="2:12" x14ac:dyDescent="0.25">
      <c r="B10" s="186">
        <v>44962</v>
      </c>
      <c r="C10" s="174">
        <f>+[1]Existencia!$C$53</f>
        <v>1051</v>
      </c>
      <c r="D10" s="49" t="str">
        <f>+[1]Existencia!$D$53</f>
        <v>Libretas Peq. Blanca rayada</v>
      </c>
      <c r="E10" s="154" t="s">
        <v>122</v>
      </c>
      <c r="F10" s="175">
        <v>1</v>
      </c>
      <c r="G10" s="154" t="s">
        <v>130</v>
      </c>
      <c r="H10" s="164" t="s">
        <v>156</v>
      </c>
      <c r="I10" s="176">
        <f>+[1]Existencia!$I$53</f>
        <v>30</v>
      </c>
      <c r="J10" s="177">
        <f t="shared" si="0"/>
        <v>30</v>
      </c>
      <c r="K10" s="178">
        <f t="shared" si="1"/>
        <v>5.3999999999999995</v>
      </c>
      <c r="L10" s="178">
        <f t="shared" si="2"/>
        <v>35.4</v>
      </c>
    </row>
    <row r="11" spans="2:12" x14ac:dyDescent="0.25">
      <c r="B11" s="186">
        <v>44962</v>
      </c>
      <c r="C11" s="174">
        <f>+[1]Existencia!$C$75</f>
        <v>1077</v>
      </c>
      <c r="D11" s="49" t="str">
        <f>+[1]Existencia!$D$75</f>
        <v>Post It Mini Memo Tip 1 1/2x2 (pequeño)</v>
      </c>
      <c r="E11" s="154" t="s">
        <v>122</v>
      </c>
      <c r="F11" s="175">
        <v>2</v>
      </c>
      <c r="G11" s="154" t="s">
        <v>130</v>
      </c>
      <c r="H11" s="164" t="s">
        <v>156</v>
      </c>
      <c r="I11" s="176">
        <f>+[1]Existencia!$I$75</f>
        <v>23.25</v>
      </c>
      <c r="J11" s="177">
        <f t="shared" si="0"/>
        <v>46.5</v>
      </c>
      <c r="K11" s="178">
        <f t="shared" si="1"/>
        <v>8.3699999999999992</v>
      </c>
      <c r="L11" s="178">
        <f t="shared" si="2"/>
        <v>54.87</v>
      </c>
    </row>
    <row r="12" spans="2:12" x14ac:dyDescent="0.25">
      <c r="B12" s="186">
        <v>44962</v>
      </c>
      <c r="C12" s="174">
        <f>+[1]Existencia!$C$110</f>
        <v>1113</v>
      </c>
      <c r="D12" s="49" t="str">
        <f>+[1]Existencia!$D$110</f>
        <v>Reglas</v>
      </c>
      <c r="E12" s="154" t="s">
        <v>122</v>
      </c>
      <c r="F12" s="175">
        <v>1</v>
      </c>
      <c r="G12" s="154" t="s">
        <v>130</v>
      </c>
      <c r="H12" s="164" t="s">
        <v>156</v>
      </c>
      <c r="I12" s="176">
        <f>+[1]Existencia!$I$110</f>
        <v>7.95</v>
      </c>
      <c r="J12" s="177">
        <f t="shared" si="0"/>
        <v>7.95</v>
      </c>
      <c r="K12" s="178">
        <f t="shared" si="1"/>
        <v>1.431</v>
      </c>
      <c r="L12" s="178">
        <f t="shared" si="2"/>
        <v>9.3810000000000002</v>
      </c>
    </row>
    <row r="13" spans="2:12" x14ac:dyDescent="0.25">
      <c r="B13" s="186">
        <v>44962</v>
      </c>
      <c r="C13" s="174">
        <f>+[1]Existencia!$C$225</f>
        <v>2051</v>
      </c>
      <c r="D13" s="49" t="str">
        <f>+[1]Existencia!$D$225</f>
        <v xml:space="preserve">Paper Clips 50mm </v>
      </c>
      <c r="E13" s="154" t="s">
        <v>122</v>
      </c>
      <c r="F13" s="175">
        <v>1</v>
      </c>
      <c r="G13" s="154" t="s">
        <v>139</v>
      </c>
      <c r="H13" s="164" t="s">
        <v>156</v>
      </c>
      <c r="I13" s="176">
        <f>+[1]Existencia!$I$225</f>
        <v>35</v>
      </c>
      <c r="J13" s="177">
        <f t="shared" si="0"/>
        <v>35</v>
      </c>
      <c r="K13" s="178">
        <f t="shared" si="1"/>
        <v>6.3</v>
      </c>
      <c r="L13" s="178">
        <f t="shared" si="2"/>
        <v>41.3</v>
      </c>
    </row>
    <row r="14" spans="2:12" x14ac:dyDescent="0.25">
      <c r="B14" s="186">
        <v>44962</v>
      </c>
      <c r="C14" s="174">
        <f>+[1]Existencia!$C$84</f>
        <v>1085</v>
      </c>
      <c r="D14" s="49" t="str">
        <f>+[1]Existencia!$D$84</f>
        <v>Resaltador amarillo</v>
      </c>
      <c r="E14" s="154" t="s">
        <v>122</v>
      </c>
      <c r="F14" s="175">
        <v>1</v>
      </c>
      <c r="G14" s="154" t="s">
        <v>130</v>
      </c>
      <c r="H14" s="164" t="s">
        <v>156</v>
      </c>
      <c r="I14" s="176">
        <f>+[1]Existencia!$I$85</f>
        <v>48</v>
      </c>
      <c r="J14" s="177">
        <f t="shared" si="0"/>
        <v>48</v>
      </c>
      <c r="K14" s="178">
        <f t="shared" si="1"/>
        <v>8.64</v>
      </c>
      <c r="L14" s="178">
        <f t="shared" si="2"/>
        <v>56.64</v>
      </c>
    </row>
    <row r="15" spans="2:12" x14ac:dyDescent="0.25">
      <c r="B15" s="186">
        <v>44962</v>
      </c>
      <c r="C15" s="174">
        <f>+[1]Existencia!$C$106</f>
        <v>1108</v>
      </c>
      <c r="D15" s="49" t="str">
        <f>+[1]Existencia!$D$106</f>
        <v>Liquid Paper Lapiz</v>
      </c>
      <c r="E15" s="154" t="s">
        <v>122</v>
      </c>
      <c r="F15" s="175">
        <v>1</v>
      </c>
      <c r="G15" s="154" t="s">
        <v>130</v>
      </c>
      <c r="H15" s="164" t="s">
        <v>156</v>
      </c>
      <c r="I15" s="176">
        <f>+[1]Existencia!$I$106</f>
        <v>45</v>
      </c>
      <c r="J15" s="177">
        <f t="shared" si="0"/>
        <v>45</v>
      </c>
      <c r="K15" s="178">
        <f t="shared" si="1"/>
        <v>8.1</v>
      </c>
      <c r="L15" s="178">
        <f t="shared" si="2"/>
        <v>53.1</v>
      </c>
    </row>
    <row r="16" spans="2:12" x14ac:dyDescent="0.25">
      <c r="B16" s="186">
        <v>44962</v>
      </c>
      <c r="C16" s="174">
        <f>+[1]Existencia!$C$57</f>
        <v>1057</v>
      </c>
      <c r="D16" s="49" t="str">
        <f>+[1]Existencia!$D$57</f>
        <v>Bandas (Gomitas)</v>
      </c>
      <c r="E16" s="154" t="s">
        <v>122</v>
      </c>
      <c r="F16" s="175">
        <v>1</v>
      </c>
      <c r="G16" s="154" t="s">
        <v>139</v>
      </c>
      <c r="H16" s="164" t="s">
        <v>156</v>
      </c>
      <c r="I16" s="176">
        <f>+[1]Existencia!$I$57</f>
        <v>35</v>
      </c>
      <c r="J16" s="177">
        <f t="shared" si="0"/>
        <v>35</v>
      </c>
      <c r="K16" s="178">
        <f t="shared" si="1"/>
        <v>6.3</v>
      </c>
      <c r="L16" s="178">
        <f t="shared" si="2"/>
        <v>41.3</v>
      </c>
    </row>
    <row r="17" spans="2:12" x14ac:dyDescent="0.25">
      <c r="B17" s="186">
        <v>44962</v>
      </c>
      <c r="C17" s="174">
        <f>+C8</f>
        <v>1017</v>
      </c>
      <c r="D17" s="49" t="str">
        <f>+D8</f>
        <v>Protector Hojas Carpetas</v>
      </c>
      <c r="E17" s="154" t="s">
        <v>122</v>
      </c>
      <c r="F17" s="175">
        <v>1</v>
      </c>
      <c r="G17" s="154" t="s">
        <v>131</v>
      </c>
      <c r="H17" s="164" t="s">
        <v>156</v>
      </c>
      <c r="I17" s="176">
        <f>+[1]Existencia!$I$22</f>
        <v>130</v>
      </c>
      <c r="J17" s="177">
        <f t="shared" si="0"/>
        <v>130</v>
      </c>
      <c r="K17" s="178">
        <f t="shared" si="1"/>
        <v>23.4</v>
      </c>
      <c r="L17" s="178">
        <f t="shared" si="2"/>
        <v>153.4</v>
      </c>
    </row>
    <row r="18" spans="2:12" x14ac:dyDescent="0.25">
      <c r="B18" s="186">
        <v>44962</v>
      </c>
      <c r="C18" s="174">
        <f>+[1]Existencia!$C$32</f>
        <v>1028</v>
      </c>
      <c r="D18" s="49" t="str">
        <f>+[1]Existencia!$D$32</f>
        <v xml:space="preserve">Felpas Azules Gel Uniball Impact </v>
      </c>
      <c r="E18" s="154" t="s">
        <v>122</v>
      </c>
      <c r="F18" s="175">
        <v>1</v>
      </c>
      <c r="G18" s="154" t="s">
        <v>130</v>
      </c>
      <c r="H18" s="164" t="s">
        <v>156</v>
      </c>
      <c r="I18" s="176">
        <f>+[1]Existencia!$I$32</f>
        <v>185</v>
      </c>
      <c r="J18" s="177">
        <f t="shared" si="0"/>
        <v>185</v>
      </c>
      <c r="K18" s="178">
        <v>0</v>
      </c>
      <c r="L18" s="178">
        <f t="shared" si="2"/>
        <v>185</v>
      </c>
    </row>
    <row r="19" spans="2:12" x14ac:dyDescent="0.25">
      <c r="B19" s="186">
        <v>44962</v>
      </c>
      <c r="C19" s="174">
        <f>+[1]Existencia!$C$43</f>
        <v>1038</v>
      </c>
      <c r="D19" s="200" t="str">
        <f>+[1]Existencia!$D$43</f>
        <v>Lapiceros Talbot Azul</v>
      </c>
      <c r="E19" s="154" t="s">
        <v>122</v>
      </c>
      <c r="F19" s="175">
        <v>2</v>
      </c>
      <c r="G19" s="154" t="s">
        <v>130</v>
      </c>
      <c r="H19" s="164" t="s">
        <v>156</v>
      </c>
      <c r="I19" s="176">
        <f>+[1]Existencia!$I$43</f>
        <v>6.3</v>
      </c>
      <c r="J19" s="177">
        <f t="shared" si="0"/>
        <v>12.6</v>
      </c>
      <c r="K19" s="178">
        <v>0</v>
      </c>
      <c r="L19" s="178">
        <f t="shared" si="2"/>
        <v>12.6</v>
      </c>
    </row>
    <row r="20" spans="2:12" x14ac:dyDescent="0.25">
      <c r="B20" s="186">
        <v>44962</v>
      </c>
      <c r="C20" s="174">
        <f>+[1]Existencia!$C$109</f>
        <v>1112</v>
      </c>
      <c r="D20" s="49" t="str">
        <f>+[1]Existencia!$D$109</f>
        <v>Tijeras</v>
      </c>
      <c r="E20" s="154" t="s">
        <v>122</v>
      </c>
      <c r="F20" s="175">
        <v>1</v>
      </c>
      <c r="G20" s="154" t="s">
        <v>130</v>
      </c>
      <c r="H20" s="164" t="s">
        <v>156</v>
      </c>
      <c r="I20" s="176">
        <f>+[1]Existencia!$I$109</f>
        <v>42</v>
      </c>
      <c r="J20" s="177">
        <f t="shared" si="0"/>
        <v>42</v>
      </c>
      <c r="K20" s="178">
        <f t="shared" si="1"/>
        <v>7.56</v>
      </c>
      <c r="L20" s="178">
        <f t="shared" si="2"/>
        <v>49.56</v>
      </c>
    </row>
    <row r="21" spans="2:12" x14ac:dyDescent="0.25">
      <c r="B21" s="186">
        <v>44962</v>
      </c>
      <c r="C21" s="174">
        <f>+C8</f>
        <v>1017</v>
      </c>
      <c r="D21" s="49" t="str">
        <f>+D8</f>
        <v>Protector Hojas Carpetas</v>
      </c>
      <c r="E21" s="154" t="s">
        <v>122</v>
      </c>
      <c r="F21" s="175">
        <v>1</v>
      </c>
      <c r="G21" s="154" t="s">
        <v>131</v>
      </c>
      <c r="H21" s="164" t="s">
        <v>136</v>
      </c>
      <c r="I21" s="176">
        <f>+I17</f>
        <v>130</v>
      </c>
      <c r="J21" s="177">
        <f t="shared" si="0"/>
        <v>130</v>
      </c>
      <c r="K21" s="178">
        <f t="shared" si="1"/>
        <v>23.4</v>
      </c>
      <c r="L21" s="178">
        <f t="shared" si="2"/>
        <v>153.4</v>
      </c>
    </row>
    <row r="22" spans="2:12" x14ac:dyDescent="0.25">
      <c r="B22" s="186">
        <v>44962</v>
      </c>
      <c r="C22" s="174">
        <f>+[1]Existencia!$C$68</f>
        <v>1071</v>
      </c>
      <c r="D22" s="49" t="str">
        <f>+[1]Existencia!$D$68</f>
        <v>Memoria USB32GB</v>
      </c>
      <c r="E22" s="154" t="s">
        <v>122</v>
      </c>
      <c r="F22" s="175">
        <v>1</v>
      </c>
      <c r="G22" s="154" t="s">
        <v>130</v>
      </c>
      <c r="H22" s="164" t="s">
        <v>156</v>
      </c>
      <c r="I22" s="176">
        <f>+[1]Existencia!$I$68</f>
        <v>495</v>
      </c>
      <c r="J22" s="177">
        <f t="shared" si="0"/>
        <v>495</v>
      </c>
      <c r="K22" s="178">
        <f t="shared" si="1"/>
        <v>89.1</v>
      </c>
      <c r="L22" s="178">
        <f t="shared" si="2"/>
        <v>584.1</v>
      </c>
    </row>
    <row r="23" spans="2:12" x14ac:dyDescent="0.25">
      <c r="B23" s="186">
        <v>44962</v>
      </c>
      <c r="C23" s="174">
        <f>+[1]Existencia!$C$213</f>
        <v>2046</v>
      </c>
      <c r="D23" s="49" t="str">
        <f>+[1]Existencia!$D$213</f>
        <v>Platos desechables No. 6</v>
      </c>
      <c r="E23" s="154" t="s">
        <v>134</v>
      </c>
      <c r="F23" s="175">
        <v>2</v>
      </c>
      <c r="G23" s="154" t="s">
        <v>130</v>
      </c>
      <c r="H23" s="164" t="s">
        <v>132</v>
      </c>
      <c r="I23" s="176">
        <f>+[1]Existencia!$I$213</f>
        <v>53</v>
      </c>
      <c r="J23" s="177">
        <f t="shared" si="0"/>
        <v>106</v>
      </c>
      <c r="K23" s="178">
        <f t="shared" si="1"/>
        <v>19.079999999999998</v>
      </c>
      <c r="L23" s="178">
        <f t="shared" si="2"/>
        <v>125.08</v>
      </c>
    </row>
    <row r="24" spans="2:12" x14ac:dyDescent="0.25">
      <c r="B24" s="186">
        <v>45143</v>
      </c>
      <c r="C24" s="174">
        <f>+[1]Existencia!$C$102</f>
        <v>1101</v>
      </c>
      <c r="D24" s="49" t="str">
        <f>+[1]Existencia!$D$102</f>
        <v>Pilas AA paquete de 2/1</v>
      </c>
      <c r="E24" s="154" t="s">
        <v>135</v>
      </c>
      <c r="F24" s="175">
        <v>1</v>
      </c>
      <c r="G24" s="154" t="s">
        <v>130</v>
      </c>
      <c r="H24" s="164" t="s">
        <v>157</v>
      </c>
      <c r="I24" s="176">
        <f>+[1]Existencia!$I$102</f>
        <v>118</v>
      </c>
      <c r="J24" s="177">
        <f t="shared" si="0"/>
        <v>118</v>
      </c>
      <c r="K24" s="178">
        <f t="shared" si="1"/>
        <v>21.24</v>
      </c>
      <c r="L24" s="178">
        <f t="shared" si="2"/>
        <v>139.24</v>
      </c>
    </row>
    <row r="25" spans="2:12" x14ac:dyDescent="0.25">
      <c r="B25" s="186">
        <v>45174</v>
      </c>
      <c r="C25" s="174">
        <f>+[1]Existencia!$C$7</f>
        <v>1000</v>
      </c>
      <c r="D25" s="49" t="str">
        <f>+[1]Existencia!$D$7</f>
        <v xml:space="preserve">Papel Bond 8½ X 11 </v>
      </c>
      <c r="E25" s="154" t="s">
        <v>122</v>
      </c>
      <c r="F25" s="175">
        <v>6</v>
      </c>
      <c r="G25" s="154" t="s">
        <v>133</v>
      </c>
      <c r="H25" s="164" t="s">
        <v>158</v>
      </c>
      <c r="I25" s="176">
        <f>+[1]Existencia!$I$7</f>
        <v>305</v>
      </c>
      <c r="J25" s="177">
        <f t="shared" si="0"/>
        <v>1830</v>
      </c>
      <c r="K25" s="178">
        <f t="shared" si="1"/>
        <v>329.4</v>
      </c>
      <c r="L25" s="178">
        <f t="shared" si="2"/>
        <v>2159.4</v>
      </c>
    </row>
    <row r="26" spans="2:12" x14ac:dyDescent="0.25">
      <c r="B26" s="186">
        <v>45265</v>
      </c>
      <c r="C26" s="174">
        <f>+[1]Existencia!$C$221</f>
        <v>2105</v>
      </c>
      <c r="D26" s="49" t="str">
        <f>+[1]Existencia!$D$221</f>
        <v xml:space="preserve">(2) Papel dispensador </v>
      </c>
      <c r="E26" s="154" t="s">
        <v>155</v>
      </c>
      <c r="F26" s="175">
        <v>12</v>
      </c>
      <c r="G26" s="154" t="s">
        <v>130</v>
      </c>
      <c r="H26" s="164" t="s">
        <v>132</v>
      </c>
      <c r="I26" s="176">
        <f>+[1]Existencia!$I$221</f>
        <v>90</v>
      </c>
      <c r="J26" s="177">
        <f t="shared" si="0"/>
        <v>1080</v>
      </c>
      <c r="K26" s="178">
        <f t="shared" si="1"/>
        <v>194.4</v>
      </c>
      <c r="L26" s="178">
        <f t="shared" si="2"/>
        <v>1274.4000000000001</v>
      </c>
    </row>
    <row r="27" spans="2:12" x14ac:dyDescent="0.25">
      <c r="B27" s="186">
        <v>45265</v>
      </c>
      <c r="C27" s="174">
        <f>+[1]Existencia!$C$56</f>
        <v>1052</v>
      </c>
      <c r="D27" s="49" t="str">
        <f>+[1]Existencia!$D$56</f>
        <v>Libretas Gde. Blanca</v>
      </c>
      <c r="E27" s="154" t="s">
        <v>122</v>
      </c>
      <c r="F27" s="175">
        <v>1</v>
      </c>
      <c r="G27" s="154" t="s">
        <v>130</v>
      </c>
      <c r="H27" s="164" t="s">
        <v>132</v>
      </c>
      <c r="I27" s="176">
        <f>+[1]Existencia!$I$56</f>
        <v>30</v>
      </c>
      <c r="J27" s="177">
        <f t="shared" si="0"/>
        <v>30</v>
      </c>
      <c r="K27" s="178">
        <f t="shared" si="1"/>
        <v>5.3999999999999995</v>
      </c>
      <c r="L27" s="178">
        <f t="shared" si="2"/>
        <v>35.4</v>
      </c>
    </row>
    <row r="28" spans="2:12" x14ac:dyDescent="0.25">
      <c r="B28" s="186" t="s">
        <v>159</v>
      </c>
      <c r="C28" s="179">
        <f>+[1]Existencia!$C$160</f>
        <v>2016</v>
      </c>
      <c r="D28" s="49" t="str">
        <f>+[1]Existencia!$D$160</f>
        <v>Servilletas C-Fold</v>
      </c>
      <c r="E28" s="154" t="s">
        <v>155</v>
      </c>
      <c r="F28" s="175">
        <v>2</v>
      </c>
      <c r="G28" s="154" t="s">
        <v>131</v>
      </c>
      <c r="H28" s="164" t="s">
        <v>132</v>
      </c>
      <c r="I28" s="178">
        <f>+[1]Existencia!$I$160</f>
        <v>159</v>
      </c>
      <c r="J28" s="177">
        <f t="shared" si="0"/>
        <v>318</v>
      </c>
      <c r="K28" s="178">
        <f t="shared" si="1"/>
        <v>57.239999999999995</v>
      </c>
      <c r="L28" s="178">
        <f t="shared" si="2"/>
        <v>375.24</v>
      </c>
    </row>
    <row r="29" spans="2:12" x14ac:dyDescent="0.25">
      <c r="B29" s="186" t="s">
        <v>159</v>
      </c>
      <c r="C29" s="179">
        <f>+[1]Existencia!$C$161</f>
        <v>2100</v>
      </c>
      <c r="D29" s="49" t="str">
        <f>+[1]Existencia!$D$161</f>
        <v>(2) Servilletas C-Fold</v>
      </c>
      <c r="E29" s="154" t="s">
        <v>155</v>
      </c>
      <c r="F29" s="175">
        <v>8</v>
      </c>
      <c r="G29" s="154" t="s">
        <v>131</v>
      </c>
      <c r="H29" s="164" t="s">
        <v>132</v>
      </c>
      <c r="I29" s="178">
        <f>+[1]Existencia!$I$161</f>
        <v>61</v>
      </c>
      <c r="J29" s="177">
        <f t="shared" si="0"/>
        <v>488</v>
      </c>
      <c r="K29" s="178">
        <f t="shared" si="1"/>
        <v>87.84</v>
      </c>
      <c r="L29" s="178">
        <f t="shared" si="2"/>
        <v>575.84</v>
      </c>
    </row>
    <row r="30" spans="2:12" x14ac:dyDescent="0.25">
      <c r="B30" s="186" t="s">
        <v>159</v>
      </c>
      <c r="C30" s="179">
        <f>+[1]Existencia!$C$173</f>
        <v>2024</v>
      </c>
      <c r="D30" s="49" t="str">
        <f>+[1]Existencia!$D$173</f>
        <v>Vasos de pepel No.7</v>
      </c>
      <c r="E30" s="154" t="s">
        <v>155</v>
      </c>
      <c r="F30" s="175">
        <v>6</v>
      </c>
      <c r="G30" s="154" t="s">
        <v>131</v>
      </c>
      <c r="H30" s="164" t="s">
        <v>132</v>
      </c>
      <c r="I30" s="178">
        <f>+[1]Existencia!$I$173</f>
        <v>225</v>
      </c>
      <c r="J30" s="177">
        <f t="shared" si="0"/>
        <v>1350</v>
      </c>
      <c r="K30" s="178">
        <f t="shared" si="1"/>
        <v>243</v>
      </c>
      <c r="L30" s="178">
        <f t="shared" si="2"/>
        <v>1593</v>
      </c>
    </row>
    <row r="31" spans="2:12" x14ac:dyDescent="0.25">
      <c r="B31" s="186" t="s">
        <v>159</v>
      </c>
      <c r="C31" s="179">
        <f>+[1]Existencia!$C$144</f>
        <v>2136</v>
      </c>
      <c r="D31" s="49" t="str">
        <f>+[1]Existencia!$D$144</f>
        <v>(2) Agendas Annual</v>
      </c>
      <c r="E31" s="154" t="s">
        <v>122</v>
      </c>
      <c r="F31" s="175">
        <v>4</v>
      </c>
      <c r="G31" s="154" t="s">
        <v>130</v>
      </c>
      <c r="H31" s="164" t="s">
        <v>160</v>
      </c>
      <c r="I31" s="178">
        <f>+[1]Existencia!$I$144</f>
        <v>525</v>
      </c>
      <c r="J31" s="177">
        <f t="shared" si="0"/>
        <v>2100</v>
      </c>
      <c r="K31" s="178">
        <f t="shared" si="1"/>
        <v>378</v>
      </c>
      <c r="L31" s="178">
        <f t="shared" si="2"/>
        <v>2478</v>
      </c>
    </row>
    <row r="32" spans="2:12" x14ac:dyDescent="0.25">
      <c r="B32" s="186" t="s">
        <v>159</v>
      </c>
      <c r="C32" s="179">
        <f>+[1]Existencia!$C$180</f>
        <v>2111</v>
      </c>
      <c r="D32" s="177" t="str">
        <f>+D5</f>
        <v xml:space="preserve">(2) Servilletas </v>
      </c>
      <c r="E32" s="154" t="s">
        <v>155</v>
      </c>
      <c r="F32" s="175">
        <v>5</v>
      </c>
      <c r="G32" s="154" t="s">
        <v>131</v>
      </c>
      <c r="H32" s="164" t="s">
        <v>132</v>
      </c>
      <c r="I32" s="178">
        <f>+I5</f>
        <v>120</v>
      </c>
      <c r="J32" s="177">
        <f t="shared" si="0"/>
        <v>600</v>
      </c>
      <c r="K32" s="178">
        <f t="shared" si="1"/>
        <v>108</v>
      </c>
      <c r="L32" s="178">
        <f t="shared" si="2"/>
        <v>708</v>
      </c>
    </row>
    <row r="33" spans="2:12" x14ac:dyDescent="0.25">
      <c r="B33" s="186" t="s">
        <v>159</v>
      </c>
      <c r="C33" s="179">
        <f>+[1]Existencia!$C$175</f>
        <v>2106</v>
      </c>
      <c r="D33" s="49" t="str">
        <f>+[1]Existencia!$D$175</f>
        <v>(2) Te de jengibre y limon</v>
      </c>
      <c r="E33" s="154" t="s">
        <v>161</v>
      </c>
      <c r="F33" s="175">
        <v>5</v>
      </c>
      <c r="G33" s="154" t="s">
        <v>139</v>
      </c>
      <c r="H33" s="164" t="s">
        <v>132</v>
      </c>
      <c r="I33" s="178">
        <f>+[1]Existencia!$I$175</f>
        <v>207</v>
      </c>
      <c r="J33" s="177">
        <f t="shared" si="0"/>
        <v>1035</v>
      </c>
      <c r="K33" s="178">
        <f t="shared" si="1"/>
        <v>186.29999999999998</v>
      </c>
      <c r="L33" s="178">
        <f t="shared" si="2"/>
        <v>1221.3</v>
      </c>
    </row>
    <row r="34" spans="2:12" x14ac:dyDescent="0.25">
      <c r="B34" s="186" t="s">
        <v>159</v>
      </c>
      <c r="C34" s="179">
        <f>+[1]Existencia!$C$167</f>
        <v>2019</v>
      </c>
      <c r="D34" s="177" t="str">
        <f>+[1]Existencia!$D$167</f>
        <v>Cremora Lite</v>
      </c>
      <c r="E34" s="154" t="s">
        <v>161</v>
      </c>
      <c r="F34" s="175">
        <v>2</v>
      </c>
      <c r="G34" s="154" t="s">
        <v>130</v>
      </c>
      <c r="H34" s="164" t="s">
        <v>132</v>
      </c>
      <c r="I34" s="178">
        <f>+[1]Existencia!$I$167</f>
        <v>320</v>
      </c>
      <c r="J34" s="177">
        <f t="shared" si="0"/>
        <v>640</v>
      </c>
      <c r="K34" s="178">
        <f t="shared" si="1"/>
        <v>115.19999999999999</v>
      </c>
      <c r="L34" s="178">
        <f t="shared" si="2"/>
        <v>755.2</v>
      </c>
    </row>
    <row r="35" spans="2:12" x14ac:dyDescent="0.25">
      <c r="B35" s="186" t="s">
        <v>162</v>
      </c>
      <c r="C35" s="179">
        <f>+[1]Existencia!$C$195</f>
        <v>2113</v>
      </c>
      <c r="D35" s="49" t="str">
        <f>+[1]Existencia!$D$195</f>
        <v>(2) Detergente liquido pisos</v>
      </c>
      <c r="E35" s="154" t="s">
        <v>123</v>
      </c>
      <c r="F35" s="175">
        <v>2</v>
      </c>
      <c r="G35" s="154" t="s">
        <v>138</v>
      </c>
      <c r="H35" s="164" t="s">
        <v>132</v>
      </c>
      <c r="I35" s="178">
        <f>+[1]Existencia!$I$195</f>
        <v>330</v>
      </c>
      <c r="J35" s="177">
        <f t="shared" si="0"/>
        <v>660</v>
      </c>
      <c r="K35" s="178">
        <f t="shared" si="1"/>
        <v>118.8</v>
      </c>
      <c r="L35" s="178">
        <f t="shared" si="2"/>
        <v>778.8</v>
      </c>
    </row>
    <row r="36" spans="2:12" x14ac:dyDescent="0.25">
      <c r="B36" s="186" t="s">
        <v>162</v>
      </c>
      <c r="C36" s="179">
        <f>+[1]Existencia!$C$239</f>
        <v>2117</v>
      </c>
      <c r="D36" s="49" t="str">
        <f>+[1]Existencia!$D$239</f>
        <v>(2) Cloro marca</v>
      </c>
      <c r="E36" s="154" t="s">
        <v>123</v>
      </c>
      <c r="F36" s="175">
        <v>2</v>
      </c>
      <c r="G36" s="154" t="s">
        <v>138</v>
      </c>
      <c r="H36" s="164" t="s">
        <v>132</v>
      </c>
      <c r="I36" s="178">
        <f>+[1]Existencia!$I$239</f>
        <v>150</v>
      </c>
      <c r="J36" s="177">
        <f t="shared" si="0"/>
        <v>300</v>
      </c>
      <c r="K36" s="178">
        <f t="shared" si="1"/>
        <v>54</v>
      </c>
      <c r="L36" s="178">
        <f t="shared" si="2"/>
        <v>354</v>
      </c>
    </row>
    <row r="37" spans="2:12" x14ac:dyDescent="0.25">
      <c r="B37" s="186" t="s">
        <v>162</v>
      </c>
      <c r="C37" s="179">
        <f>+[1]Existencia!$C$198</f>
        <v>2118</v>
      </c>
      <c r="D37" s="49" t="str">
        <f>+[1]Existencia!$D$198</f>
        <v>(2) Desinfectante/ambientador</v>
      </c>
      <c r="E37" s="154" t="s">
        <v>123</v>
      </c>
      <c r="F37" s="175">
        <v>2</v>
      </c>
      <c r="G37" s="154" t="s">
        <v>130</v>
      </c>
      <c r="H37" s="164" t="s">
        <v>132</v>
      </c>
      <c r="I37" s="178">
        <f>+[1]Existencia!$I$198</f>
        <v>230</v>
      </c>
      <c r="J37" s="177">
        <f t="shared" si="0"/>
        <v>460</v>
      </c>
      <c r="K37" s="178">
        <f t="shared" si="1"/>
        <v>82.8</v>
      </c>
      <c r="L37" s="178">
        <f t="shared" si="2"/>
        <v>542.79999999999995</v>
      </c>
    </row>
    <row r="38" spans="2:12" x14ac:dyDescent="0.25">
      <c r="B38" s="186" t="s">
        <v>162</v>
      </c>
      <c r="C38" s="179">
        <f>+[1]Existencia!$C$203</f>
        <v>2040</v>
      </c>
      <c r="D38" s="49" t="str">
        <f>+[1]Existencia!$D$203</f>
        <v xml:space="preserve">Lavaplatos liquido </v>
      </c>
      <c r="E38" s="154" t="s">
        <v>123</v>
      </c>
      <c r="F38" s="175">
        <v>1</v>
      </c>
      <c r="G38" s="154" t="s">
        <v>130</v>
      </c>
      <c r="H38" s="164" t="s">
        <v>132</v>
      </c>
      <c r="I38" s="178">
        <f>+[1]Existencia!$I$203</f>
        <v>190</v>
      </c>
      <c r="J38" s="177">
        <f t="shared" si="0"/>
        <v>190</v>
      </c>
      <c r="K38" s="178">
        <f t="shared" si="1"/>
        <v>34.199999999999996</v>
      </c>
      <c r="L38" s="178">
        <f t="shared" si="2"/>
        <v>224.2</v>
      </c>
    </row>
    <row r="39" spans="2:12" x14ac:dyDescent="0.25">
      <c r="B39" s="186" t="s">
        <v>162</v>
      </c>
      <c r="C39" s="179">
        <f>+[1]Existencia!$C$184</f>
        <v>2031</v>
      </c>
      <c r="D39" s="49" t="str">
        <f>+[1]Existencia!$D$184</f>
        <v>Suapes</v>
      </c>
      <c r="E39" s="154" t="s">
        <v>123</v>
      </c>
      <c r="F39" s="175">
        <v>1</v>
      </c>
      <c r="G39" s="154" t="s">
        <v>130</v>
      </c>
      <c r="H39" s="164" t="s">
        <v>132</v>
      </c>
      <c r="I39" s="178">
        <f>+[1]Existencia!$I$184</f>
        <v>293</v>
      </c>
      <c r="J39" s="177">
        <f t="shared" si="0"/>
        <v>293</v>
      </c>
      <c r="K39" s="178">
        <f t="shared" si="1"/>
        <v>52.739999999999995</v>
      </c>
      <c r="L39" s="178">
        <f t="shared" si="2"/>
        <v>345.74</v>
      </c>
    </row>
    <row r="40" spans="2:12" x14ac:dyDescent="0.25">
      <c r="B40" s="186" t="s">
        <v>162</v>
      </c>
      <c r="C40" s="179">
        <f>+[1]Existencia!$C$182</f>
        <v>2030</v>
      </c>
      <c r="D40" s="49" t="str">
        <f>+[1]Existencia!$D$182</f>
        <v>Escobas</v>
      </c>
      <c r="E40" s="154" t="s">
        <v>123</v>
      </c>
      <c r="F40" s="175">
        <v>1</v>
      </c>
      <c r="G40" s="154" t="s">
        <v>130</v>
      </c>
      <c r="H40" s="164" t="s">
        <v>132</v>
      </c>
      <c r="I40" s="178">
        <f>+[1]Existencia!$I$182</f>
        <v>160</v>
      </c>
      <c r="J40" s="177">
        <f t="shared" si="0"/>
        <v>160</v>
      </c>
      <c r="K40" s="178">
        <f t="shared" si="1"/>
        <v>28.799999999999997</v>
      </c>
      <c r="L40" s="178">
        <f t="shared" si="2"/>
        <v>188.8</v>
      </c>
    </row>
    <row r="41" spans="2:12" x14ac:dyDescent="0.25">
      <c r="B41" s="186" t="s">
        <v>163</v>
      </c>
      <c r="C41" s="179">
        <f>+[1]Existencia!$C$26</f>
        <v>1021</v>
      </c>
      <c r="D41" s="49" t="str">
        <f>+[1]Existencia!$D$26</f>
        <v>Sobres Manila 81/2 X 11</v>
      </c>
      <c r="E41" s="154" t="s">
        <v>122</v>
      </c>
      <c r="F41" s="175">
        <v>35</v>
      </c>
      <c r="G41" s="154" t="s">
        <v>130</v>
      </c>
      <c r="H41" s="164" t="s">
        <v>158</v>
      </c>
      <c r="I41" s="178">
        <f>+I42</f>
        <v>3.15</v>
      </c>
      <c r="J41" s="177">
        <f t="shared" si="0"/>
        <v>110.25</v>
      </c>
      <c r="K41" s="178">
        <f t="shared" si="1"/>
        <v>19.844999999999999</v>
      </c>
      <c r="L41" s="178">
        <f t="shared" si="2"/>
        <v>130.095</v>
      </c>
    </row>
    <row r="42" spans="2:12" x14ac:dyDescent="0.25">
      <c r="B42" s="186" t="s">
        <v>163</v>
      </c>
      <c r="C42" s="179">
        <v>1010</v>
      </c>
      <c r="D42" s="49" t="str">
        <f>+[1]Existencia!$D$15</f>
        <v xml:space="preserve">Folder 8½ X 11 </v>
      </c>
      <c r="E42" s="154" t="s">
        <v>122</v>
      </c>
      <c r="F42" s="175">
        <v>18</v>
      </c>
      <c r="G42" s="154" t="s">
        <v>130</v>
      </c>
      <c r="H42" s="164" t="s">
        <v>158</v>
      </c>
      <c r="I42" s="178">
        <f>+[1]Existencia!$I$15</f>
        <v>3.15</v>
      </c>
      <c r="J42" s="177">
        <f t="shared" si="0"/>
        <v>56.699999999999996</v>
      </c>
      <c r="K42" s="178">
        <f t="shared" si="1"/>
        <v>10.206</v>
      </c>
      <c r="L42" s="178">
        <f t="shared" si="2"/>
        <v>66.905999999999992</v>
      </c>
    </row>
    <row r="43" spans="2:12" x14ac:dyDescent="0.25">
      <c r="B43" s="186" t="s">
        <v>141</v>
      </c>
      <c r="C43" s="179">
        <f>+[1]Existencia!$C$178</f>
        <v>2109</v>
      </c>
      <c r="D43" s="49" t="str">
        <f>+[1]Existencia!$D$178</f>
        <v>(2) Vasos plasticos No. 10</v>
      </c>
      <c r="E43" s="154" t="s">
        <v>134</v>
      </c>
      <c r="F43" s="175">
        <v>5</v>
      </c>
      <c r="G43" s="154" t="s">
        <v>131</v>
      </c>
      <c r="H43" s="164" t="s">
        <v>132</v>
      </c>
      <c r="I43" s="178">
        <f>+[1]Existencia!$I$178</f>
        <v>110</v>
      </c>
      <c r="J43" s="177">
        <f t="shared" si="0"/>
        <v>550</v>
      </c>
      <c r="K43" s="178">
        <f t="shared" si="1"/>
        <v>99</v>
      </c>
      <c r="L43" s="178">
        <f t="shared" si="2"/>
        <v>649</v>
      </c>
    </row>
    <row r="44" spans="2:12" x14ac:dyDescent="0.25">
      <c r="B44" s="186" t="s">
        <v>141</v>
      </c>
      <c r="C44" s="179">
        <f>+[1]Existencia!$C$200</f>
        <v>2039</v>
      </c>
      <c r="D44" s="49" t="str">
        <f>+[1]Existencia!$D$200</f>
        <v>Esponja de fregar</v>
      </c>
      <c r="E44" s="154" t="s">
        <v>123</v>
      </c>
      <c r="F44" s="175">
        <v>1</v>
      </c>
      <c r="G44" s="154" t="s">
        <v>130</v>
      </c>
      <c r="H44" s="164" t="s">
        <v>132</v>
      </c>
      <c r="I44" s="178">
        <f>+[1]Existencia!$I$200</f>
        <v>66</v>
      </c>
      <c r="J44" s="177">
        <f t="shared" si="0"/>
        <v>66</v>
      </c>
      <c r="K44" s="178">
        <f t="shared" si="1"/>
        <v>11.879999999999999</v>
      </c>
      <c r="L44" s="178">
        <f t="shared" si="2"/>
        <v>77.88</v>
      </c>
    </row>
    <row r="45" spans="2:12" x14ac:dyDescent="0.25">
      <c r="B45" s="186" t="s">
        <v>164</v>
      </c>
      <c r="C45" s="179">
        <f>+[1]Existencia!$C$144</f>
        <v>2136</v>
      </c>
      <c r="D45" s="49" t="str">
        <f>+[1]Existencia!$D$144</f>
        <v>(2) Agendas Annual</v>
      </c>
      <c r="E45" s="154" t="s">
        <v>122</v>
      </c>
      <c r="F45" s="175">
        <v>3</v>
      </c>
      <c r="G45" s="154" t="s">
        <v>130</v>
      </c>
      <c r="H45" s="164" t="s">
        <v>165</v>
      </c>
      <c r="I45" s="178">
        <f>+[1]Existencia!$I$144</f>
        <v>525</v>
      </c>
      <c r="J45" s="177">
        <f t="shared" si="0"/>
        <v>1575</v>
      </c>
      <c r="K45" s="178">
        <f t="shared" si="1"/>
        <v>283.5</v>
      </c>
      <c r="L45" s="178">
        <f t="shared" si="2"/>
        <v>1858.5</v>
      </c>
    </row>
    <row r="46" spans="2:12" x14ac:dyDescent="0.25">
      <c r="B46" s="186" t="s">
        <v>166</v>
      </c>
      <c r="C46" s="179">
        <f>+[1]Existencia!$C$42</f>
        <v>1037</v>
      </c>
      <c r="D46" s="49" t="str">
        <f>+[1]Existencia!$D$42</f>
        <v>Lapiceros Azules Pelikan Pointec</v>
      </c>
      <c r="E46" s="154" t="s">
        <v>122</v>
      </c>
      <c r="F46" s="175">
        <v>2</v>
      </c>
      <c r="G46" s="154" t="s">
        <v>130</v>
      </c>
      <c r="H46" s="164" t="s">
        <v>165</v>
      </c>
      <c r="I46" s="178">
        <f>+[1]Existencia!$I$42</f>
        <v>9</v>
      </c>
      <c r="J46" s="177">
        <f t="shared" si="0"/>
        <v>18</v>
      </c>
      <c r="K46" s="178">
        <f t="shared" si="1"/>
        <v>3.2399999999999998</v>
      </c>
      <c r="L46" s="178">
        <f t="shared" si="2"/>
        <v>21.24</v>
      </c>
    </row>
    <row r="47" spans="2:12" x14ac:dyDescent="0.25">
      <c r="B47" s="186" t="s">
        <v>142</v>
      </c>
      <c r="C47" s="179">
        <f>+[1]Existencia!$C$161</f>
        <v>2100</v>
      </c>
      <c r="D47" s="49" t="str">
        <f>+[1]Existencia!$D$161</f>
        <v>(2) Servilletas C-Fold</v>
      </c>
      <c r="E47" s="154" t="s">
        <v>155</v>
      </c>
      <c r="F47" s="175">
        <v>10</v>
      </c>
      <c r="G47" s="154" t="s">
        <v>131</v>
      </c>
      <c r="H47" s="164" t="s">
        <v>132</v>
      </c>
      <c r="I47" s="178">
        <f>+[1]Existencia!$I$161</f>
        <v>61</v>
      </c>
      <c r="J47" s="177">
        <f t="shared" si="0"/>
        <v>610</v>
      </c>
      <c r="K47" s="178">
        <f t="shared" si="1"/>
        <v>109.8</v>
      </c>
      <c r="L47" s="178">
        <f t="shared" si="2"/>
        <v>719.8</v>
      </c>
    </row>
    <row r="48" spans="2:12" ht="15.75" thickBot="1" x14ac:dyDescent="0.3">
      <c r="B48" s="187"/>
      <c r="C48" s="180"/>
      <c r="D48" s="25"/>
      <c r="E48" s="25"/>
      <c r="F48" s="181"/>
      <c r="G48" s="25"/>
      <c r="H48" s="3"/>
      <c r="I48" s="182"/>
      <c r="J48" s="183"/>
      <c r="K48" s="184">
        <f>SUM(K4:K47)</f>
        <v>3330.6120000000001</v>
      </c>
      <c r="L48" s="184">
        <f>SUM(L4:L47)</f>
        <v>22061.012000000002</v>
      </c>
    </row>
    <row r="49" ht="15.75" thickTop="1" x14ac:dyDescent="0.25"/>
    <row r="133" s="5" customFormat="1" x14ac:dyDescent="0.25"/>
  </sheetData>
  <mergeCells count="1">
    <mergeCell ref="F2:I2"/>
  </mergeCells>
  <pageMargins left="0.7" right="0.7" top="0.75" bottom="0.75" header="0.3" footer="0.3"/>
  <pageSetup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A05FF-7769-4CA1-ADD5-940C4E74750F}">
  <sheetPr>
    <tabColor rgb="FFFF0000"/>
    <pageSetUpPr fitToPage="1"/>
  </sheetPr>
  <dimension ref="A1:P97"/>
  <sheetViews>
    <sheetView topLeftCell="A28" zoomScale="85" zoomScaleNormal="85" workbookViewId="0">
      <selection activeCell="G84" sqref="G84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2" customWidth="1"/>
    <col min="5" max="5" width="0.140625" customWidth="1"/>
    <col min="6" max="6" width="26.5703125" customWidth="1"/>
    <col min="7" max="7" width="44" customWidth="1"/>
    <col min="8" max="8" width="35.28515625" customWidth="1"/>
    <col min="9" max="9" width="19.285156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8"/>
      <c r="B1" s="108"/>
      <c r="C1" s="108"/>
      <c r="D1" s="108"/>
      <c r="E1" s="108"/>
      <c r="F1" s="108"/>
      <c r="G1" s="108"/>
      <c r="H1" s="108"/>
      <c r="I1" s="111"/>
      <c r="J1" s="108"/>
      <c r="K1" s="111"/>
      <c r="L1" s="108"/>
      <c r="M1" s="108"/>
      <c r="N1" s="108"/>
      <c r="O1" s="108"/>
    </row>
    <row r="2" spans="1:16" x14ac:dyDescent="0.25">
      <c r="A2" s="108"/>
      <c r="B2" s="108"/>
      <c r="C2" s="108"/>
      <c r="D2" s="108"/>
      <c r="E2" s="108"/>
      <c r="F2" s="108"/>
      <c r="G2" s="108"/>
      <c r="H2" s="108"/>
      <c r="I2" s="111"/>
      <c r="J2" s="108"/>
      <c r="K2" s="111"/>
      <c r="L2" s="108"/>
      <c r="M2" s="108"/>
      <c r="N2" s="108"/>
      <c r="O2" s="108"/>
    </row>
    <row r="3" spans="1:16" x14ac:dyDescent="0.25">
      <c r="A3" s="108"/>
      <c r="B3" s="108"/>
      <c r="C3" s="108"/>
      <c r="D3" s="108"/>
      <c r="E3" s="108"/>
      <c r="F3" s="108"/>
      <c r="G3" s="108"/>
      <c r="H3" s="108"/>
      <c r="I3" s="111"/>
      <c r="J3" s="108"/>
      <c r="K3" s="111"/>
      <c r="L3" s="108"/>
      <c r="M3" s="108"/>
      <c r="N3" s="108"/>
      <c r="O3" s="108"/>
    </row>
    <row r="4" spans="1:16" x14ac:dyDescent="0.25">
      <c r="A4" s="108"/>
      <c r="B4" s="108"/>
      <c r="C4" s="108"/>
      <c r="D4" s="108"/>
      <c r="E4" s="108"/>
      <c r="F4" s="108"/>
      <c r="G4" s="108"/>
      <c r="H4" s="108"/>
      <c r="I4" s="111"/>
      <c r="J4" s="108"/>
      <c r="K4" s="111"/>
      <c r="L4" s="108"/>
      <c r="M4" s="108"/>
      <c r="N4" s="108"/>
      <c r="O4" s="108"/>
    </row>
    <row r="5" spans="1:16" ht="15.75" x14ac:dyDescent="0.25">
      <c r="A5" s="108"/>
      <c r="B5" s="223" t="s">
        <v>0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109"/>
      <c r="N5" s="109"/>
      <c r="O5" s="109"/>
      <c r="P5" s="14"/>
    </row>
    <row r="6" spans="1:16" ht="15.75" hidden="1" x14ac:dyDescent="0.25">
      <c r="A6" s="108"/>
      <c r="B6" s="224" t="s">
        <v>58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108"/>
      <c r="N6" s="108"/>
      <c r="O6" s="108"/>
    </row>
    <row r="7" spans="1:16" ht="15.75" hidden="1" x14ac:dyDescent="0.25">
      <c r="A7" s="108"/>
      <c r="B7" s="223" t="s">
        <v>9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108"/>
      <c r="N7" s="108"/>
      <c r="O7" s="108"/>
    </row>
    <row r="8" spans="1:16" ht="15.75" x14ac:dyDescent="0.25">
      <c r="A8" s="108"/>
      <c r="B8" s="224" t="s">
        <v>153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108"/>
      <c r="N8" s="108"/>
      <c r="O8" s="108"/>
    </row>
    <row r="9" spans="1:16" ht="15.75" x14ac:dyDescent="0.25">
      <c r="A9" s="108"/>
      <c r="B9" s="224" t="s">
        <v>125</v>
      </c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108"/>
      <c r="N9" s="108"/>
      <c r="O9" s="108"/>
    </row>
    <row r="10" spans="1:16" ht="15.75" customHeight="1" x14ac:dyDescent="0.25">
      <c r="A10" s="108"/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108"/>
      <c r="N10" s="108"/>
      <c r="O10" s="108"/>
    </row>
    <row r="11" spans="1:16" ht="15.75" x14ac:dyDescent="0.25">
      <c r="A11" s="108"/>
      <c r="B11" s="108"/>
      <c r="C11" s="108"/>
      <c r="D11" s="108"/>
      <c r="E11" s="108"/>
      <c r="F11" s="108"/>
      <c r="G11" s="108"/>
      <c r="H11" s="108"/>
      <c r="I11" s="132"/>
      <c r="J11" s="110"/>
      <c r="K11" s="111"/>
      <c r="L11" s="108"/>
      <c r="M11" s="108"/>
      <c r="N11" s="108"/>
      <c r="O11" s="108"/>
    </row>
    <row r="12" spans="1:16" ht="15.75" hidden="1" x14ac:dyDescent="0.25">
      <c r="A12" s="108"/>
      <c r="B12" s="108"/>
      <c r="C12" s="108"/>
      <c r="D12" s="108"/>
      <c r="E12" s="108"/>
      <c r="F12" s="108"/>
      <c r="G12" s="110"/>
      <c r="H12" s="110"/>
      <c r="I12" s="100"/>
      <c r="J12" s="110"/>
      <c r="K12" s="111"/>
      <c r="L12" s="108"/>
      <c r="M12" s="108"/>
      <c r="N12" s="108"/>
      <c r="O12" s="108"/>
    </row>
    <row r="13" spans="1:16" ht="15.75" hidden="1" x14ac:dyDescent="0.25">
      <c r="A13" s="108"/>
      <c r="B13" s="108"/>
      <c r="C13" s="108"/>
      <c r="D13" s="108"/>
      <c r="E13" s="108"/>
      <c r="F13" s="108"/>
      <c r="G13" s="110"/>
      <c r="H13" s="110"/>
      <c r="I13" s="100"/>
      <c r="J13" s="110"/>
      <c r="K13" s="111"/>
      <c r="L13" s="108"/>
      <c r="M13" s="108"/>
      <c r="N13" s="108"/>
      <c r="O13" s="108"/>
    </row>
    <row r="14" spans="1:16" ht="15.75" x14ac:dyDescent="0.25">
      <c r="A14" s="108"/>
      <c r="B14" s="108"/>
      <c r="C14" s="108"/>
      <c r="D14" s="108"/>
      <c r="E14" s="108"/>
      <c r="F14" s="108"/>
      <c r="G14" s="110"/>
      <c r="H14" s="110"/>
      <c r="I14" s="100"/>
      <c r="J14" s="110"/>
      <c r="K14" s="111"/>
      <c r="L14" s="108"/>
      <c r="M14" s="108"/>
      <c r="N14" s="108"/>
      <c r="O14" s="108"/>
    </row>
    <row r="15" spans="1:16" ht="31.5" x14ac:dyDescent="0.25">
      <c r="A15" s="108"/>
      <c r="B15" s="118" t="s">
        <v>67</v>
      </c>
      <c r="C15" s="119" t="s">
        <v>14</v>
      </c>
      <c r="D15" s="119" t="s">
        <v>104</v>
      </c>
      <c r="E15" s="119" t="s">
        <v>69</v>
      </c>
      <c r="F15" s="119" t="s">
        <v>66</v>
      </c>
      <c r="G15" s="120" t="s">
        <v>102</v>
      </c>
      <c r="H15" s="120" t="s">
        <v>103</v>
      </c>
      <c r="I15" s="121" t="s">
        <v>110</v>
      </c>
      <c r="J15" s="121" t="s">
        <v>105</v>
      </c>
      <c r="K15" s="122" t="s">
        <v>106</v>
      </c>
      <c r="L15" s="122" t="s">
        <v>107</v>
      </c>
      <c r="M15" s="108"/>
      <c r="N15" s="108"/>
      <c r="O15" s="108"/>
    </row>
    <row r="16" spans="1:16" x14ac:dyDescent="0.25">
      <c r="A16" s="108"/>
      <c r="B16" s="190">
        <v>1</v>
      </c>
      <c r="C16" s="154" t="s">
        <v>206</v>
      </c>
      <c r="D16" s="154" t="s">
        <v>209</v>
      </c>
      <c r="E16" s="119"/>
      <c r="F16" s="202" t="s">
        <v>227</v>
      </c>
      <c r="G16" s="228" t="s">
        <v>171</v>
      </c>
      <c r="H16" s="229" t="s">
        <v>188</v>
      </c>
      <c r="I16" s="201">
        <v>34536.740000000005</v>
      </c>
      <c r="J16" s="201">
        <v>34536.740000000005</v>
      </c>
      <c r="K16" s="156">
        <v>0</v>
      </c>
      <c r="L16" s="122" t="s">
        <v>129</v>
      </c>
      <c r="M16" s="108"/>
      <c r="N16" s="108"/>
      <c r="O16" s="108"/>
    </row>
    <row r="17" spans="1:15" x14ac:dyDescent="0.25">
      <c r="A17" s="108"/>
      <c r="B17" s="190">
        <v>2</v>
      </c>
      <c r="C17" s="160" t="s">
        <v>207</v>
      </c>
      <c r="D17" s="160" t="s">
        <v>213</v>
      </c>
      <c r="E17" s="119"/>
      <c r="F17" s="202" t="s">
        <v>228</v>
      </c>
      <c r="G17" s="228"/>
      <c r="H17" s="229"/>
      <c r="I17" s="201">
        <v>1890.68</v>
      </c>
      <c r="J17" s="201">
        <v>1890.68</v>
      </c>
      <c r="K17" s="156">
        <v>0</v>
      </c>
      <c r="L17" s="122" t="s">
        <v>129</v>
      </c>
      <c r="M17" s="108"/>
      <c r="N17" s="108"/>
      <c r="O17" s="108"/>
    </row>
    <row r="18" spans="1:15" x14ac:dyDescent="0.25">
      <c r="A18" s="108"/>
      <c r="B18" s="190">
        <v>3</v>
      </c>
      <c r="C18" s="160" t="s">
        <v>207</v>
      </c>
      <c r="D18" s="160" t="s">
        <v>213</v>
      </c>
      <c r="E18" s="119"/>
      <c r="F18" s="202" t="s">
        <v>229</v>
      </c>
      <c r="G18" s="228"/>
      <c r="H18" s="229"/>
      <c r="I18" s="201">
        <v>1369.3999999999999</v>
      </c>
      <c r="J18" s="201">
        <v>1369.3999999999999</v>
      </c>
      <c r="K18" s="156">
        <v>0</v>
      </c>
      <c r="L18" s="122" t="s">
        <v>129</v>
      </c>
      <c r="M18" s="108"/>
      <c r="N18" s="108"/>
      <c r="O18" s="108"/>
    </row>
    <row r="19" spans="1:15" x14ac:dyDescent="0.25">
      <c r="A19" s="108"/>
      <c r="B19" s="190">
        <v>4</v>
      </c>
      <c r="C19" s="160" t="s">
        <v>207</v>
      </c>
      <c r="D19" s="160" t="s">
        <v>213</v>
      </c>
      <c r="E19" s="119"/>
      <c r="F19" s="202" t="s">
        <v>230</v>
      </c>
      <c r="G19" s="228"/>
      <c r="H19" s="229"/>
      <c r="I19" s="201">
        <v>103097.35</v>
      </c>
      <c r="J19" s="201">
        <v>103097.35</v>
      </c>
      <c r="K19" s="156">
        <v>0</v>
      </c>
      <c r="L19" s="122" t="s">
        <v>129</v>
      </c>
      <c r="M19" s="108"/>
      <c r="N19" s="108"/>
      <c r="O19" s="108"/>
    </row>
    <row r="20" spans="1:15" ht="45" x14ac:dyDescent="0.25">
      <c r="A20" s="108"/>
      <c r="B20" s="190">
        <v>5</v>
      </c>
      <c r="C20" s="160">
        <v>44990</v>
      </c>
      <c r="D20" s="160">
        <v>44991</v>
      </c>
      <c r="E20" s="119"/>
      <c r="F20" s="202" t="s">
        <v>231</v>
      </c>
      <c r="G20" s="161" t="s">
        <v>172</v>
      </c>
      <c r="H20" s="166" t="s">
        <v>189</v>
      </c>
      <c r="I20" s="201">
        <v>30000</v>
      </c>
      <c r="J20" s="201">
        <v>30000</v>
      </c>
      <c r="K20" s="156">
        <v>0</v>
      </c>
      <c r="L20" s="122" t="s">
        <v>129</v>
      </c>
      <c r="M20" s="108"/>
      <c r="N20" s="108"/>
      <c r="O20" s="108"/>
    </row>
    <row r="21" spans="1:15" ht="45" x14ac:dyDescent="0.25">
      <c r="A21" s="108"/>
      <c r="B21" s="190">
        <v>6</v>
      </c>
      <c r="C21" s="160">
        <v>44990</v>
      </c>
      <c r="D21" s="160">
        <v>44991</v>
      </c>
      <c r="E21" s="119"/>
      <c r="F21" s="154" t="s">
        <v>232</v>
      </c>
      <c r="G21" s="161" t="s">
        <v>173</v>
      </c>
      <c r="H21" s="166" t="s">
        <v>190</v>
      </c>
      <c r="I21" s="201">
        <v>58340</v>
      </c>
      <c r="J21" s="201">
        <v>58340</v>
      </c>
      <c r="K21" s="156">
        <v>0</v>
      </c>
      <c r="L21" s="122" t="s">
        <v>129</v>
      </c>
      <c r="M21" s="108"/>
      <c r="N21" s="108"/>
      <c r="O21" s="108"/>
    </row>
    <row r="22" spans="1:15" x14ac:dyDescent="0.25">
      <c r="A22" s="108"/>
      <c r="B22" s="190">
        <v>7</v>
      </c>
      <c r="C22" s="160">
        <v>44931</v>
      </c>
      <c r="D22" s="160">
        <v>44932</v>
      </c>
      <c r="E22" s="119"/>
      <c r="F22" s="154" t="s">
        <v>233</v>
      </c>
      <c r="G22" s="186" t="s">
        <v>174</v>
      </c>
      <c r="H22" s="167" t="s">
        <v>191</v>
      </c>
      <c r="I22" s="201">
        <v>577870.07000000007</v>
      </c>
      <c r="J22" s="201">
        <v>577870.07000000007</v>
      </c>
      <c r="K22" s="156">
        <v>0</v>
      </c>
      <c r="L22" s="122" t="s">
        <v>129</v>
      </c>
      <c r="M22" s="108"/>
      <c r="N22" s="108"/>
      <c r="O22" s="108"/>
    </row>
    <row r="23" spans="1:15" ht="60" x14ac:dyDescent="0.25">
      <c r="A23" s="108"/>
      <c r="B23" s="190">
        <v>8</v>
      </c>
      <c r="C23" s="160">
        <v>45021</v>
      </c>
      <c r="D23" s="160">
        <v>45022</v>
      </c>
      <c r="E23" s="119"/>
      <c r="F23" s="154" t="s">
        <v>234</v>
      </c>
      <c r="G23" s="155" t="s">
        <v>175</v>
      </c>
      <c r="H23" s="165" t="s">
        <v>192</v>
      </c>
      <c r="I23" s="201">
        <v>100000</v>
      </c>
      <c r="J23" s="201">
        <v>100000</v>
      </c>
      <c r="K23" s="156">
        <v>0</v>
      </c>
      <c r="L23" s="122" t="s">
        <v>129</v>
      </c>
      <c r="M23" s="108"/>
      <c r="N23" s="108"/>
      <c r="O23" s="108"/>
    </row>
    <row r="24" spans="1:15" ht="30" x14ac:dyDescent="0.25">
      <c r="A24" s="108"/>
      <c r="B24" s="190">
        <v>9</v>
      </c>
      <c r="C24" s="160">
        <v>45051</v>
      </c>
      <c r="D24" s="160">
        <v>45052</v>
      </c>
      <c r="E24" s="119"/>
      <c r="F24" s="154" t="s">
        <v>235</v>
      </c>
      <c r="G24" s="155" t="s">
        <v>176</v>
      </c>
      <c r="H24" s="165" t="s">
        <v>193</v>
      </c>
      <c r="I24" s="201">
        <v>40000.009999999995</v>
      </c>
      <c r="J24" s="201">
        <v>40000.009999999995</v>
      </c>
      <c r="K24" s="156">
        <v>0</v>
      </c>
      <c r="L24" s="122" t="s">
        <v>129</v>
      </c>
      <c r="M24" s="108"/>
      <c r="N24" s="108"/>
      <c r="O24" s="108"/>
    </row>
    <row r="25" spans="1:15" ht="30" x14ac:dyDescent="0.25">
      <c r="A25" s="108"/>
      <c r="B25" s="190">
        <v>10</v>
      </c>
      <c r="C25" s="160">
        <v>44962</v>
      </c>
      <c r="D25" s="160">
        <v>44963</v>
      </c>
      <c r="E25" s="119"/>
      <c r="F25" s="154" t="s">
        <v>236</v>
      </c>
      <c r="G25" s="155" t="s">
        <v>177</v>
      </c>
      <c r="H25" s="165" t="s">
        <v>194</v>
      </c>
      <c r="I25" s="201">
        <v>200000</v>
      </c>
      <c r="J25" s="201">
        <v>200000</v>
      </c>
      <c r="K25" s="156">
        <v>0</v>
      </c>
      <c r="L25" s="122" t="s">
        <v>129</v>
      </c>
      <c r="M25" s="108"/>
      <c r="N25" s="108"/>
      <c r="O25" s="108"/>
    </row>
    <row r="26" spans="1:15" ht="30" x14ac:dyDescent="0.25">
      <c r="A26" s="108"/>
      <c r="B26" s="190">
        <v>11</v>
      </c>
      <c r="C26" s="160">
        <v>44931</v>
      </c>
      <c r="D26" s="160">
        <v>44932</v>
      </c>
      <c r="E26" s="119"/>
      <c r="F26" s="154" t="s">
        <v>237</v>
      </c>
      <c r="G26" s="155" t="s">
        <v>178</v>
      </c>
      <c r="H26" s="165" t="s">
        <v>195</v>
      </c>
      <c r="I26" s="201">
        <v>244859.86</v>
      </c>
      <c r="J26" s="201">
        <v>244859.86</v>
      </c>
      <c r="K26" s="156">
        <v>0</v>
      </c>
      <c r="L26" s="122" t="s">
        <v>129</v>
      </c>
      <c r="M26" s="108"/>
      <c r="N26" s="108"/>
      <c r="O26" s="108"/>
    </row>
    <row r="27" spans="1:15" x14ac:dyDescent="0.25">
      <c r="A27" s="108"/>
      <c r="B27" s="190">
        <v>12</v>
      </c>
      <c r="C27" s="160" t="s">
        <v>208</v>
      </c>
      <c r="D27" s="160" t="s">
        <v>208</v>
      </c>
      <c r="E27" s="119"/>
      <c r="F27" s="154" t="s">
        <v>238</v>
      </c>
      <c r="G27" s="155" t="s">
        <v>179</v>
      </c>
      <c r="H27" s="165" t="s">
        <v>196</v>
      </c>
      <c r="I27" s="201">
        <v>65651.5</v>
      </c>
      <c r="J27" s="201">
        <v>65651.5</v>
      </c>
      <c r="K27" s="156">
        <v>0</v>
      </c>
      <c r="L27" s="122" t="s">
        <v>129</v>
      </c>
      <c r="M27" s="108"/>
      <c r="N27" s="108"/>
      <c r="O27" s="108"/>
    </row>
    <row r="28" spans="1:15" ht="30" x14ac:dyDescent="0.25">
      <c r="A28" s="108"/>
      <c r="B28" s="190">
        <v>13</v>
      </c>
      <c r="C28" s="160">
        <v>45174</v>
      </c>
      <c r="D28" s="160">
        <v>45175</v>
      </c>
      <c r="E28" s="119"/>
      <c r="F28" s="154" t="s">
        <v>239</v>
      </c>
      <c r="G28" s="155" t="s">
        <v>180</v>
      </c>
      <c r="H28" s="165" t="s">
        <v>197</v>
      </c>
      <c r="I28" s="201">
        <v>29607.439999999999</v>
      </c>
      <c r="J28" s="201">
        <v>29607.439999999999</v>
      </c>
      <c r="K28" s="156">
        <v>0</v>
      </c>
      <c r="L28" s="122" t="s">
        <v>129</v>
      </c>
      <c r="M28" s="108"/>
      <c r="N28" s="108"/>
      <c r="O28" s="108"/>
    </row>
    <row r="29" spans="1:15" ht="30" x14ac:dyDescent="0.25">
      <c r="A29" s="108"/>
      <c r="B29" s="190">
        <v>14</v>
      </c>
      <c r="C29" s="160">
        <v>45235</v>
      </c>
      <c r="D29" s="160">
        <v>45236</v>
      </c>
      <c r="E29" s="119"/>
      <c r="F29" s="154" t="s">
        <v>240</v>
      </c>
      <c r="G29" s="155" t="s">
        <v>181</v>
      </c>
      <c r="H29" s="165" t="s">
        <v>198</v>
      </c>
      <c r="I29" s="201">
        <v>124598.57</v>
      </c>
      <c r="J29" s="201">
        <v>124598.57</v>
      </c>
      <c r="K29" s="156">
        <v>0</v>
      </c>
      <c r="L29" s="122" t="s">
        <v>129</v>
      </c>
      <c r="M29" s="108"/>
      <c r="N29" s="108"/>
      <c r="O29" s="108"/>
    </row>
    <row r="30" spans="1:15" ht="60" x14ac:dyDescent="0.25">
      <c r="A30" s="108"/>
      <c r="B30" s="190">
        <v>15</v>
      </c>
      <c r="C30" s="160" t="s">
        <v>209</v>
      </c>
      <c r="D30" s="160" t="s">
        <v>214</v>
      </c>
      <c r="E30" s="119"/>
      <c r="F30" s="154" t="s">
        <v>241</v>
      </c>
      <c r="G30" s="155" t="s">
        <v>182</v>
      </c>
      <c r="H30" s="165" t="s">
        <v>199</v>
      </c>
      <c r="I30" s="201">
        <v>262563.78999999998</v>
      </c>
      <c r="J30" s="201">
        <v>262563.78999999998</v>
      </c>
      <c r="K30" s="156">
        <v>0</v>
      </c>
      <c r="L30" s="122" t="s">
        <v>129</v>
      </c>
      <c r="M30" s="108"/>
      <c r="N30" s="108"/>
      <c r="O30" s="108"/>
    </row>
    <row r="31" spans="1:15" ht="60" x14ac:dyDescent="0.25">
      <c r="A31" s="108"/>
      <c r="B31" s="190">
        <v>16</v>
      </c>
      <c r="C31" s="160" t="s">
        <v>209</v>
      </c>
      <c r="D31" s="160" t="s">
        <v>214</v>
      </c>
      <c r="E31" s="119"/>
      <c r="F31" s="154" t="s">
        <v>242</v>
      </c>
      <c r="G31" s="155" t="s">
        <v>183</v>
      </c>
      <c r="H31" s="165" t="s">
        <v>200</v>
      </c>
      <c r="I31" s="201">
        <v>239430.03</v>
      </c>
      <c r="J31" s="201">
        <v>239430.03</v>
      </c>
      <c r="K31" s="156">
        <v>0</v>
      </c>
      <c r="L31" s="122" t="s">
        <v>129</v>
      </c>
      <c r="M31" s="108"/>
      <c r="N31" s="108"/>
      <c r="O31" s="108"/>
    </row>
    <row r="32" spans="1:15" ht="30" x14ac:dyDescent="0.25">
      <c r="A32" s="108"/>
      <c r="B32" s="190">
        <v>17</v>
      </c>
      <c r="C32" s="154" t="s">
        <v>141</v>
      </c>
      <c r="D32" s="154" t="s">
        <v>215</v>
      </c>
      <c r="E32" s="119"/>
      <c r="F32" s="154" t="s">
        <v>243</v>
      </c>
      <c r="G32" s="161" t="s">
        <v>184</v>
      </c>
      <c r="H32" s="166" t="s">
        <v>201</v>
      </c>
      <c r="I32" s="201">
        <v>16906.54</v>
      </c>
      <c r="J32" s="201">
        <v>16906.54</v>
      </c>
      <c r="K32" s="156">
        <v>0</v>
      </c>
      <c r="L32" s="122" t="s">
        <v>129</v>
      </c>
      <c r="M32" s="108"/>
      <c r="N32" s="108"/>
      <c r="O32" s="108"/>
    </row>
    <row r="33" spans="1:15" ht="30" x14ac:dyDescent="0.25">
      <c r="A33" s="108"/>
      <c r="B33" s="190">
        <v>18</v>
      </c>
      <c r="C33" s="154" t="s">
        <v>210</v>
      </c>
      <c r="D33" s="154" t="s">
        <v>216</v>
      </c>
      <c r="E33" s="119"/>
      <c r="F33" s="154" t="s">
        <v>244</v>
      </c>
      <c r="G33" s="161" t="s">
        <v>185</v>
      </c>
      <c r="H33" s="166" t="s">
        <v>202</v>
      </c>
      <c r="I33" s="201">
        <v>11716.09</v>
      </c>
      <c r="J33" s="201">
        <v>11716.09</v>
      </c>
      <c r="K33" s="156">
        <v>0</v>
      </c>
      <c r="L33" s="122" t="s">
        <v>129</v>
      </c>
      <c r="M33" s="108"/>
      <c r="N33" s="108"/>
      <c r="O33" s="108"/>
    </row>
    <row r="34" spans="1:15" ht="30" x14ac:dyDescent="0.25">
      <c r="A34" s="108"/>
      <c r="B34" s="119">
        <v>19</v>
      </c>
      <c r="C34" s="160">
        <v>45265</v>
      </c>
      <c r="D34" s="160">
        <v>45265</v>
      </c>
      <c r="E34" s="119"/>
      <c r="F34" s="154" t="s">
        <v>234</v>
      </c>
      <c r="G34" s="161" t="s">
        <v>186</v>
      </c>
      <c r="H34" s="166" t="s">
        <v>203</v>
      </c>
      <c r="I34" s="159">
        <v>8850</v>
      </c>
      <c r="J34" s="159">
        <v>8850</v>
      </c>
      <c r="K34" s="156">
        <v>0</v>
      </c>
      <c r="L34" s="122" t="s">
        <v>129</v>
      </c>
      <c r="M34" s="108"/>
      <c r="N34" s="108"/>
      <c r="O34" s="108"/>
    </row>
    <row r="35" spans="1:15" ht="45" x14ac:dyDescent="0.25">
      <c r="A35" s="108"/>
      <c r="B35" s="119">
        <v>20</v>
      </c>
      <c r="C35" s="154" t="s">
        <v>211</v>
      </c>
      <c r="D35" s="154" t="s">
        <v>211</v>
      </c>
      <c r="E35" s="119"/>
      <c r="F35" s="154" t="s">
        <v>245</v>
      </c>
      <c r="G35" s="161" t="s">
        <v>187</v>
      </c>
      <c r="H35" s="166" t="s">
        <v>204</v>
      </c>
      <c r="I35" s="159">
        <v>149860</v>
      </c>
      <c r="J35" s="159">
        <v>149860</v>
      </c>
      <c r="K35" s="156">
        <v>0</v>
      </c>
      <c r="L35" s="122" t="s">
        <v>129</v>
      </c>
      <c r="M35" s="108"/>
      <c r="N35" s="108"/>
      <c r="O35" s="108"/>
    </row>
    <row r="36" spans="1:15" ht="30" x14ac:dyDescent="0.25">
      <c r="A36" s="108"/>
      <c r="B36" s="119">
        <v>21</v>
      </c>
      <c r="C36" s="160" t="s">
        <v>212</v>
      </c>
      <c r="D36" s="160" t="s">
        <v>212</v>
      </c>
      <c r="E36" s="119"/>
      <c r="F36" s="154" t="s">
        <v>208</v>
      </c>
      <c r="G36" s="155" t="s">
        <v>173</v>
      </c>
      <c r="H36" s="165" t="s">
        <v>205</v>
      </c>
      <c r="I36" s="159">
        <v>22204</v>
      </c>
      <c r="J36" s="159">
        <v>22204</v>
      </c>
      <c r="K36" s="156">
        <v>0</v>
      </c>
      <c r="L36" s="122" t="s">
        <v>129</v>
      </c>
      <c r="M36" s="108"/>
      <c r="N36" s="108"/>
      <c r="O36" s="108"/>
    </row>
    <row r="37" spans="1:15" x14ac:dyDescent="0.25">
      <c r="A37" s="108"/>
      <c r="B37" s="231">
        <v>22</v>
      </c>
      <c r="C37" s="230" t="s">
        <v>221</v>
      </c>
      <c r="D37" s="234" t="s">
        <v>226</v>
      </c>
      <c r="E37" s="119"/>
      <c r="F37" s="154" t="s">
        <v>222</v>
      </c>
      <c r="G37" s="229" t="s">
        <v>171</v>
      </c>
      <c r="H37" s="229" t="s">
        <v>246</v>
      </c>
      <c r="I37" s="159">
        <v>33964.78</v>
      </c>
      <c r="J37" s="159">
        <v>33964.78</v>
      </c>
      <c r="K37" s="156">
        <v>0</v>
      </c>
      <c r="L37" s="122" t="s">
        <v>129</v>
      </c>
      <c r="M37" s="108"/>
      <c r="N37" s="108"/>
      <c r="O37" s="108"/>
    </row>
    <row r="38" spans="1:15" x14ac:dyDescent="0.25">
      <c r="A38" s="108"/>
      <c r="B38" s="232"/>
      <c r="C38" s="230"/>
      <c r="D38" s="234"/>
      <c r="E38" s="119"/>
      <c r="F38" s="154" t="s">
        <v>223</v>
      </c>
      <c r="G38" s="229"/>
      <c r="H38" s="229"/>
      <c r="I38" s="159">
        <v>27423.17</v>
      </c>
      <c r="J38" s="159">
        <v>27423.17</v>
      </c>
      <c r="K38" s="156">
        <v>0</v>
      </c>
      <c r="L38" s="122" t="s">
        <v>129</v>
      </c>
      <c r="M38" s="108"/>
      <c r="N38" s="108"/>
      <c r="O38" s="108"/>
    </row>
    <row r="39" spans="1:15" x14ac:dyDescent="0.25">
      <c r="A39" s="108"/>
      <c r="B39" s="232"/>
      <c r="C39" s="230"/>
      <c r="D39" s="234"/>
      <c r="E39" s="119"/>
      <c r="F39" s="154" t="s">
        <v>224</v>
      </c>
      <c r="G39" s="229"/>
      <c r="H39" s="229"/>
      <c r="I39" s="159">
        <v>1455.25</v>
      </c>
      <c r="J39" s="159">
        <v>1455.25</v>
      </c>
      <c r="K39" s="156">
        <v>0</v>
      </c>
      <c r="L39" s="122" t="s">
        <v>129</v>
      </c>
      <c r="M39" s="108"/>
      <c r="N39" s="108"/>
      <c r="O39" s="108"/>
    </row>
    <row r="40" spans="1:15" x14ac:dyDescent="0.25">
      <c r="A40" s="108"/>
      <c r="B40" s="233"/>
      <c r="C40" s="230"/>
      <c r="D40" s="234"/>
      <c r="E40" s="119"/>
      <c r="F40" s="154" t="s">
        <v>225</v>
      </c>
      <c r="G40" s="229"/>
      <c r="H40" s="229"/>
      <c r="I40" s="159">
        <v>1054.3</v>
      </c>
      <c r="J40" s="159">
        <v>1054.3</v>
      </c>
      <c r="K40" s="156">
        <v>0</v>
      </c>
      <c r="L40" s="122" t="s">
        <v>129</v>
      </c>
      <c r="M40" s="108"/>
      <c r="N40" s="108"/>
      <c r="O40" s="108"/>
    </row>
    <row r="41" spans="1:15" ht="30" x14ac:dyDescent="0.25">
      <c r="A41" s="108"/>
      <c r="B41" s="119">
        <v>23</v>
      </c>
      <c r="C41" s="189" t="s">
        <v>167</v>
      </c>
      <c r="D41" s="154" t="s">
        <v>168</v>
      </c>
      <c r="E41" s="119"/>
      <c r="F41" s="154" t="s">
        <v>208</v>
      </c>
      <c r="G41" s="168" t="s">
        <v>220</v>
      </c>
      <c r="H41" s="165" t="s">
        <v>247</v>
      </c>
      <c r="I41" s="159">
        <v>563964.31999999995</v>
      </c>
      <c r="J41" s="159">
        <v>563964.31999999995</v>
      </c>
      <c r="K41" s="156">
        <v>0</v>
      </c>
      <c r="L41" s="122" t="s">
        <v>129</v>
      </c>
      <c r="M41" s="108"/>
      <c r="N41" s="108"/>
      <c r="O41" s="108"/>
    </row>
    <row r="42" spans="1:15" hidden="1" x14ac:dyDescent="0.25">
      <c r="A42" s="108"/>
      <c r="B42" s="119"/>
      <c r="C42" s="160"/>
      <c r="D42" s="160"/>
      <c r="E42" s="119"/>
      <c r="F42" s="164"/>
      <c r="G42" s="155"/>
      <c r="H42" s="165"/>
      <c r="I42" s="159"/>
      <c r="J42" s="162"/>
      <c r="K42" s="156"/>
      <c r="L42" s="122" t="s">
        <v>129</v>
      </c>
      <c r="M42" s="108"/>
      <c r="N42" s="108"/>
      <c r="O42" s="108"/>
    </row>
    <row r="43" spans="1:15" hidden="1" x14ac:dyDescent="0.25">
      <c r="A43" s="108"/>
      <c r="B43" s="119"/>
      <c r="C43" s="154"/>
      <c r="D43" s="154"/>
      <c r="E43" s="119"/>
      <c r="F43" s="164"/>
      <c r="G43" s="155"/>
      <c r="H43" s="165"/>
      <c r="I43" s="159"/>
      <c r="J43" s="162"/>
      <c r="K43" s="156"/>
      <c r="L43" s="122" t="s">
        <v>129</v>
      </c>
      <c r="M43" s="108"/>
      <c r="N43" s="108"/>
      <c r="O43" s="108"/>
    </row>
    <row r="44" spans="1:15" hidden="1" x14ac:dyDescent="0.25">
      <c r="A44" s="108"/>
      <c r="B44" s="119"/>
      <c r="C44" s="154"/>
      <c r="D44" s="154"/>
      <c r="E44" s="119"/>
      <c r="F44" s="164"/>
      <c r="G44" s="155"/>
      <c r="H44" s="165"/>
      <c r="I44" s="159"/>
      <c r="J44" s="162"/>
      <c r="K44" s="156"/>
      <c r="L44" s="122" t="s">
        <v>129</v>
      </c>
      <c r="M44" s="108"/>
      <c r="N44" s="108"/>
      <c r="O44" s="108"/>
    </row>
    <row r="45" spans="1:15" hidden="1" x14ac:dyDescent="0.25">
      <c r="A45" s="108"/>
      <c r="B45" s="119"/>
      <c r="C45" s="154"/>
      <c r="D45" s="154"/>
      <c r="E45" s="119"/>
      <c r="F45" s="164"/>
      <c r="G45" s="155"/>
      <c r="H45" s="165"/>
      <c r="I45" s="159"/>
      <c r="J45" s="162"/>
      <c r="K45" s="156"/>
      <c r="L45" s="122" t="s">
        <v>129</v>
      </c>
      <c r="M45" s="108"/>
      <c r="N45" s="108"/>
      <c r="O45" s="108"/>
    </row>
    <row r="46" spans="1:15" hidden="1" x14ac:dyDescent="0.25">
      <c r="A46" s="108"/>
      <c r="B46" s="119"/>
      <c r="C46" s="154"/>
      <c r="D46" s="154"/>
      <c r="E46" s="119"/>
      <c r="F46" s="164"/>
      <c r="G46" s="155"/>
      <c r="H46" s="165"/>
      <c r="I46" s="159"/>
      <c r="J46" s="162"/>
      <c r="K46" s="156"/>
      <c r="L46" s="122" t="s">
        <v>129</v>
      </c>
      <c r="M46" s="108"/>
      <c r="N46" s="108"/>
      <c r="O46" s="108"/>
    </row>
    <row r="47" spans="1:15" hidden="1" x14ac:dyDescent="0.25">
      <c r="A47" s="108"/>
      <c r="B47" s="119"/>
      <c r="C47" s="154"/>
      <c r="D47" s="154"/>
      <c r="E47" s="119"/>
      <c r="F47" s="164"/>
      <c r="G47" s="155"/>
      <c r="H47" s="165"/>
      <c r="I47" s="159"/>
      <c r="J47" s="162"/>
      <c r="K47" s="156"/>
      <c r="L47" s="122" t="s">
        <v>129</v>
      </c>
      <c r="M47" s="108"/>
      <c r="N47" s="108"/>
      <c r="O47" s="108"/>
    </row>
    <row r="48" spans="1:15" hidden="1" x14ac:dyDescent="0.25">
      <c r="A48" s="108"/>
      <c r="B48" s="119"/>
      <c r="C48" s="154"/>
      <c r="D48" s="154"/>
      <c r="E48" s="119"/>
      <c r="F48" s="164"/>
      <c r="G48" s="155"/>
      <c r="H48" s="165"/>
      <c r="I48" s="159"/>
      <c r="J48" s="162"/>
      <c r="K48" s="156"/>
      <c r="L48" s="122" t="s">
        <v>129</v>
      </c>
      <c r="M48" s="108"/>
      <c r="N48" s="108"/>
      <c r="O48" s="108"/>
    </row>
    <row r="49" spans="1:15" hidden="1" x14ac:dyDescent="0.25">
      <c r="A49" s="108"/>
      <c r="B49" s="119"/>
      <c r="C49" s="154"/>
      <c r="D49" s="154"/>
      <c r="E49" s="119"/>
      <c r="F49" s="164"/>
      <c r="G49" s="155"/>
      <c r="H49" s="165"/>
      <c r="I49" s="159"/>
      <c r="J49" s="162"/>
      <c r="K49" s="156"/>
      <c r="L49" s="122" t="s">
        <v>129</v>
      </c>
      <c r="M49" s="108"/>
      <c r="N49" s="108"/>
      <c r="O49" s="108"/>
    </row>
    <row r="50" spans="1:15" hidden="1" x14ac:dyDescent="0.25">
      <c r="A50" s="108"/>
      <c r="B50" s="119"/>
      <c r="C50" s="154"/>
      <c r="D50" s="154"/>
      <c r="E50" s="119"/>
      <c r="F50" s="164"/>
      <c r="G50" s="155"/>
      <c r="H50" s="165"/>
      <c r="I50" s="159"/>
      <c r="J50" s="162"/>
      <c r="K50" s="156"/>
      <c r="L50" s="122" t="s">
        <v>129</v>
      </c>
      <c r="M50" s="108"/>
      <c r="N50" s="108"/>
      <c r="O50" s="108"/>
    </row>
    <row r="51" spans="1:15" hidden="1" x14ac:dyDescent="0.25">
      <c r="A51" s="108"/>
      <c r="B51" s="119"/>
      <c r="C51" s="154"/>
      <c r="D51" s="154"/>
      <c r="E51" s="119"/>
      <c r="F51" s="164"/>
      <c r="G51" s="155"/>
      <c r="H51" s="165"/>
      <c r="I51" s="159"/>
      <c r="J51" s="162"/>
      <c r="K51" s="156"/>
      <c r="L51" s="122" t="s">
        <v>129</v>
      </c>
      <c r="M51" s="108"/>
      <c r="N51" s="108"/>
      <c r="O51" s="108"/>
    </row>
    <row r="52" spans="1:15" hidden="1" x14ac:dyDescent="0.25">
      <c r="A52" s="108"/>
      <c r="B52" s="119"/>
      <c r="C52" s="154"/>
      <c r="D52" s="154"/>
      <c r="E52" s="119"/>
      <c r="F52" s="164"/>
      <c r="G52" s="155"/>
      <c r="H52" s="165"/>
      <c r="I52" s="159"/>
      <c r="J52" s="162"/>
      <c r="K52" s="156"/>
      <c r="L52" s="122" t="s">
        <v>129</v>
      </c>
      <c r="M52" s="108"/>
      <c r="N52" s="108"/>
      <c r="O52" s="108"/>
    </row>
    <row r="53" spans="1:15" hidden="1" x14ac:dyDescent="0.25">
      <c r="A53" s="108"/>
      <c r="B53" s="119"/>
      <c r="C53" s="154"/>
      <c r="D53" s="154"/>
      <c r="E53" s="119"/>
      <c r="F53" s="164"/>
      <c r="G53" s="155"/>
      <c r="H53" s="165"/>
      <c r="I53" s="159"/>
      <c r="J53" s="162"/>
      <c r="K53" s="156"/>
      <c r="L53" s="122" t="s">
        <v>129</v>
      </c>
      <c r="M53" s="108"/>
      <c r="N53" s="108"/>
      <c r="O53" s="108"/>
    </row>
    <row r="54" spans="1:15" hidden="1" x14ac:dyDescent="0.25">
      <c r="A54" s="108"/>
      <c r="B54" s="119"/>
      <c r="C54" s="154"/>
      <c r="D54" s="154"/>
      <c r="E54" s="119"/>
      <c r="F54" s="164"/>
      <c r="G54" s="155"/>
      <c r="H54" s="165"/>
      <c r="I54" s="159"/>
      <c r="J54" s="162"/>
      <c r="K54" s="156"/>
      <c r="L54" s="122" t="s">
        <v>129</v>
      </c>
      <c r="M54" s="108"/>
      <c r="N54" s="108"/>
      <c r="O54" s="108"/>
    </row>
    <row r="55" spans="1:15" hidden="1" x14ac:dyDescent="0.25">
      <c r="A55" s="108"/>
      <c r="B55" s="119"/>
      <c r="C55" s="154"/>
      <c r="D55" s="154"/>
      <c r="E55" s="119"/>
      <c r="F55" s="164"/>
      <c r="G55" s="155"/>
      <c r="H55" s="165"/>
      <c r="I55" s="159"/>
      <c r="J55" s="162"/>
      <c r="K55" s="156"/>
      <c r="L55" s="122" t="s">
        <v>129</v>
      </c>
      <c r="M55" s="108"/>
      <c r="N55" s="108"/>
      <c r="O55" s="108"/>
    </row>
    <row r="56" spans="1:15" hidden="1" x14ac:dyDescent="0.25">
      <c r="A56" s="108"/>
      <c r="B56" s="119"/>
      <c r="C56" s="154"/>
      <c r="D56" s="154"/>
      <c r="E56" s="119"/>
      <c r="F56" s="164"/>
      <c r="G56" s="155"/>
      <c r="H56" s="165"/>
      <c r="I56" s="159"/>
      <c r="J56" s="162"/>
      <c r="K56" s="156"/>
      <c r="L56" s="122" t="s">
        <v>129</v>
      </c>
      <c r="M56" s="108"/>
      <c r="N56" s="108"/>
      <c r="O56" s="108"/>
    </row>
    <row r="57" spans="1:15" hidden="1" x14ac:dyDescent="0.25">
      <c r="A57" s="108"/>
      <c r="B57" s="119"/>
      <c r="C57" s="160"/>
      <c r="D57" s="160"/>
      <c r="E57" s="119"/>
      <c r="F57" s="164"/>
      <c r="G57" s="155"/>
      <c r="H57" s="165"/>
      <c r="I57" s="159"/>
      <c r="J57" s="162"/>
      <c r="K57" s="156"/>
      <c r="L57" s="122" t="s">
        <v>129</v>
      </c>
      <c r="M57" s="108"/>
      <c r="N57" s="108"/>
      <c r="O57" s="108"/>
    </row>
    <row r="58" spans="1:15" hidden="1" x14ac:dyDescent="0.25">
      <c r="A58" s="108"/>
      <c r="B58" s="119"/>
      <c r="C58" s="154"/>
      <c r="D58" s="154"/>
      <c r="E58" s="119"/>
      <c r="F58" s="164"/>
      <c r="G58" s="155"/>
      <c r="H58" s="165"/>
      <c r="I58" s="159"/>
      <c r="J58" s="162"/>
      <c r="K58" s="156"/>
      <c r="L58" s="122" t="s">
        <v>129</v>
      </c>
      <c r="M58" s="108"/>
      <c r="N58" s="108"/>
      <c r="O58" s="108"/>
    </row>
    <row r="59" spans="1:15" hidden="1" x14ac:dyDescent="0.25">
      <c r="A59" s="108"/>
      <c r="B59" s="119"/>
      <c r="C59" s="154"/>
      <c r="D59" s="154"/>
      <c r="E59" s="119"/>
      <c r="F59" s="164"/>
      <c r="G59" s="166"/>
      <c r="H59" s="166"/>
      <c r="I59" s="159"/>
      <c r="J59" s="189"/>
      <c r="K59" s="156"/>
      <c r="L59" s="122" t="s">
        <v>129</v>
      </c>
      <c r="M59" s="108"/>
      <c r="N59" s="108"/>
      <c r="O59" s="108"/>
    </row>
    <row r="60" spans="1:15" hidden="1" x14ac:dyDescent="0.25">
      <c r="A60" s="108"/>
      <c r="B60" s="119"/>
      <c r="C60" s="154"/>
      <c r="D60" s="154"/>
      <c r="E60" s="119"/>
      <c r="F60" s="164"/>
      <c r="G60" s="166"/>
      <c r="H60" s="166"/>
      <c r="I60" s="159"/>
      <c r="J60" s="189"/>
      <c r="K60" s="156"/>
      <c r="L60" s="122" t="s">
        <v>129</v>
      </c>
      <c r="M60" s="108"/>
      <c r="N60" s="108"/>
      <c r="O60" s="108"/>
    </row>
    <row r="61" spans="1:15" hidden="1" x14ac:dyDescent="0.25">
      <c r="A61" s="108"/>
      <c r="B61" s="119"/>
      <c r="C61" s="154"/>
      <c r="D61" s="154"/>
      <c r="E61" s="119"/>
      <c r="F61" s="164"/>
      <c r="G61" s="166"/>
      <c r="H61" s="166"/>
      <c r="I61" s="159"/>
      <c r="J61" s="189"/>
      <c r="K61" s="156"/>
      <c r="L61" s="122" t="s">
        <v>129</v>
      </c>
      <c r="M61" s="108"/>
      <c r="N61" s="108"/>
      <c r="O61" s="108"/>
    </row>
    <row r="62" spans="1:15" hidden="1" x14ac:dyDescent="0.25">
      <c r="A62" s="108"/>
      <c r="B62" s="119"/>
      <c r="C62" s="154"/>
      <c r="D62" s="154"/>
      <c r="E62" s="119"/>
      <c r="F62" s="164"/>
      <c r="G62" s="166"/>
      <c r="H62" s="166"/>
      <c r="I62" s="159"/>
      <c r="J62" s="189"/>
      <c r="K62" s="156"/>
      <c r="L62" s="122" t="s">
        <v>129</v>
      </c>
      <c r="M62" s="108"/>
      <c r="N62" s="108"/>
      <c r="O62" s="108"/>
    </row>
    <row r="63" spans="1:15" hidden="1" x14ac:dyDescent="0.25">
      <c r="A63" s="108"/>
      <c r="B63" s="119"/>
      <c r="C63" s="154"/>
      <c r="D63" s="154"/>
      <c r="E63" s="119"/>
      <c r="F63" s="164"/>
      <c r="G63" s="155"/>
      <c r="H63" s="165"/>
      <c r="I63" s="159"/>
      <c r="J63" s="162"/>
      <c r="K63" s="156"/>
      <c r="L63" s="122" t="s">
        <v>129</v>
      </c>
      <c r="M63" s="108"/>
      <c r="N63" s="108"/>
      <c r="O63" s="108"/>
    </row>
    <row r="64" spans="1:15" hidden="1" x14ac:dyDescent="0.25">
      <c r="A64" s="108"/>
      <c r="B64" s="119"/>
      <c r="C64" s="154"/>
      <c r="D64" s="154"/>
      <c r="E64" s="119"/>
      <c r="F64" s="164"/>
      <c r="G64" s="155"/>
      <c r="H64" s="165"/>
      <c r="I64" s="159"/>
      <c r="J64" s="162"/>
      <c r="K64" s="156"/>
      <c r="L64" s="122" t="s">
        <v>129</v>
      </c>
      <c r="M64" s="108"/>
      <c r="N64" s="108"/>
      <c r="O64" s="108"/>
    </row>
    <row r="65" spans="1:15" hidden="1" x14ac:dyDescent="0.25">
      <c r="A65" s="108"/>
      <c r="B65" s="119"/>
      <c r="C65" s="154"/>
      <c r="D65" s="154"/>
      <c r="E65" s="119"/>
      <c r="F65" s="164"/>
      <c r="G65" s="155"/>
      <c r="H65" s="168"/>
      <c r="I65" s="159"/>
      <c r="J65" s="162"/>
      <c r="K65" s="156"/>
      <c r="L65" s="122" t="s">
        <v>129</v>
      </c>
      <c r="M65" s="108"/>
      <c r="N65" s="108"/>
      <c r="O65" s="108"/>
    </row>
    <row r="66" spans="1:15" ht="15.75" hidden="1" x14ac:dyDescent="0.25">
      <c r="A66" s="108"/>
      <c r="B66" s="150"/>
      <c r="C66" s="150"/>
      <c r="D66" s="150"/>
      <c r="E66" s="150"/>
      <c r="F66" s="150"/>
      <c r="G66" s="151"/>
      <c r="H66" s="151"/>
      <c r="I66" s="152"/>
      <c r="J66" s="152"/>
      <c r="K66" s="153"/>
      <c r="L66" s="153"/>
      <c r="M66" s="108"/>
      <c r="N66" s="108"/>
      <c r="O66" s="108"/>
    </row>
    <row r="67" spans="1:15" ht="15.75" hidden="1" x14ac:dyDescent="0.25">
      <c r="A67" s="108"/>
      <c r="B67" s="150"/>
      <c r="C67" s="150"/>
      <c r="D67" s="150"/>
      <c r="E67" s="150"/>
      <c r="F67" s="150"/>
      <c r="G67" s="151"/>
      <c r="H67" s="151"/>
      <c r="I67" s="152"/>
      <c r="J67" s="152"/>
      <c r="K67" s="153"/>
      <c r="L67" s="153"/>
      <c r="M67" s="108"/>
      <c r="N67" s="108"/>
      <c r="O67" s="108"/>
    </row>
    <row r="68" spans="1:15" ht="15.75" hidden="1" x14ac:dyDescent="0.25">
      <c r="A68" s="108"/>
      <c r="B68" s="150"/>
      <c r="C68" s="150"/>
      <c r="D68" s="150"/>
      <c r="E68" s="150"/>
      <c r="F68" s="150"/>
      <c r="G68" s="151"/>
      <c r="H68" s="151"/>
      <c r="I68" s="152"/>
      <c r="J68" s="152"/>
      <c r="K68" s="153"/>
      <c r="L68" s="153"/>
      <c r="M68" s="108"/>
      <c r="N68" s="108"/>
      <c r="O68" s="108"/>
    </row>
    <row r="69" spans="1:15" ht="15.75" hidden="1" x14ac:dyDescent="0.25">
      <c r="A69" s="108"/>
      <c r="B69" s="150"/>
      <c r="C69" s="150"/>
      <c r="D69" s="150"/>
      <c r="E69" s="150"/>
      <c r="F69" s="150"/>
      <c r="G69" s="151"/>
      <c r="H69" s="151"/>
      <c r="I69" s="152"/>
      <c r="J69" s="152"/>
      <c r="K69" s="153"/>
      <c r="L69" s="153"/>
      <c r="M69" s="108"/>
      <c r="N69" s="108"/>
      <c r="O69" s="108"/>
    </row>
    <row r="70" spans="1:15" ht="16.5" hidden="1" thickBot="1" x14ac:dyDescent="0.3">
      <c r="A70" s="108"/>
      <c r="B70" s="150"/>
      <c r="C70" s="150"/>
      <c r="D70" s="150"/>
      <c r="E70" s="150"/>
      <c r="F70" s="150"/>
      <c r="G70" s="151"/>
      <c r="H70" s="151"/>
      <c r="I70" s="152"/>
      <c r="J70" s="152"/>
      <c r="K70" s="153"/>
      <c r="L70" s="153"/>
      <c r="M70" s="108"/>
      <c r="N70" s="108"/>
      <c r="O70" s="108"/>
    </row>
    <row r="71" spans="1:15" hidden="1" x14ac:dyDescent="0.25">
      <c r="A71" s="108"/>
      <c r="B71" s="111"/>
      <c r="C71" s="137"/>
      <c r="D71" s="137"/>
      <c r="E71" s="137"/>
      <c r="F71" s="137"/>
      <c r="G71" s="137"/>
      <c r="H71" s="142"/>
      <c r="I71" s="143"/>
      <c r="J71" s="144"/>
      <c r="K71" s="147"/>
      <c r="L71" s="123"/>
      <c r="M71" s="108"/>
      <c r="N71" s="108"/>
      <c r="O71" s="108"/>
    </row>
    <row r="72" spans="1:15" ht="12" hidden="1" customHeight="1" x14ac:dyDescent="0.25">
      <c r="A72" s="108"/>
      <c r="B72" s="111"/>
      <c r="C72" s="138"/>
      <c r="D72" s="138"/>
      <c r="E72" s="138"/>
      <c r="F72" s="138"/>
      <c r="G72" s="138"/>
      <c r="H72" s="142"/>
      <c r="I72" s="143"/>
      <c r="J72" s="144"/>
      <c r="K72" s="147"/>
      <c r="L72" s="123"/>
      <c r="M72" s="108"/>
      <c r="N72" s="108"/>
      <c r="O72" s="108"/>
    </row>
    <row r="73" spans="1:15" hidden="1" x14ac:dyDescent="0.25">
      <c r="A73" s="108"/>
      <c r="B73" s="111"/>
      <c r="C73" s="138"/>
      <c r="D73" s="138"/>
      <c r="E73" s="138"/>
      <c r="F73" s="138"/>
      <c r="G73" s="138"/>
      <c r="H73" s="142"/>
      <c r="I73" s="143"/>
      <c r="J73" s="144"/>
      <c r="K73" s="147"/>
      <c r="L73" s="123"/>
      <c r="M73" s="108"/>
      <c r="N73" s="108"/>
      <c r="O73" s="108"/>
    </row>
    <row r="74" spans="1:15" hidden="1" x14ac:dyDescent="0.25">
      <c r="A74" s="108"/>
      <c r="B74" s="111"/>
      <c r="C74" s="138"/>
      <c r="D74" s="138"/>
      <c r="E74" s="138"/>
      <c r="F74" s="138"/>
      <c r="G74" s="138"/>
      <c r="H74" s="142"/>
      <c r="I74" s="143"/>
      <c r="J74" s="144"/>
      <c r="K74" s="147"/>
      <c r="L74" s="123"/>
      <c r="M74" s="108"/>
      <c r="N74" s="108"/>
      <c r="O74" s="108"/>
    </row>
    <row r="75" spans="1:15" hidden="1" x14ac:dyDescent="0.25">
      <c r="A75" s="108"/>
      <c r="B75" s="111"/>
      <c r="C75" s="138"/>
      <c r="D75" s="138"/>
      <c r="E75" s="138"/>
      <c r="F75" s="138"/>
      <c r="G75" s="138"/>
      <c r="H75" s="142"/>
      <c r="I75" s="143"/>
      <c r="J75" s="144"/>
      <c r="K75" s="147"/>
      <c r="L75" s="141"/>
      <c r="M75" s="108"/>
      <c r="N75" s="108"/>
      <c r="O75" s="108"/>
    </row>
    <row r="76" spans="1:15" hidden="1" x14ac:dyDescent="0.25">
      <c r="A76" s="108"/>
      <c r="B76" s="111"/>
      <c r="C76" s="138"/>
      <c r="D76" s="138"/>
      <c r="E76" s="138"/>
      <c r="F76" s="138"/>
      <c r="G76" s="138"/>
      <c r="H76" s="142"/>
      <c r="I76" s="143"/>
      <c r="J76" s="144"/>
      <c r="K76" s="147"/>
      <c r="L76" s="141"/>
      <c r="M76" s="108"/>
      <c r="N76" s="108"/>
      <c r="O76" s="108"/>
    </row>
    <row r="77" spans="1:15" hidden="1" x14ac:dyDescent="0.25">
      <c r="A77" s="108"/>
      <c r="B77" s="111"/>
      <c r="C77" s="139"/>
      <c r="D77" s="139"/>
      <c r="E77" s="138"/>
      <c r="F77" s="138"/>
      <c r="G77" s="138"/>
      <c r="H77" s="142"/>
      <c r="I77" s="143"/>
      <c r="J77" s="144"/>
      <c r="K77" s="147"/>
      <c r="L77" s="141"/>
      <c r="M77" s="108"/>
      <c r="N77" s="108"/>
      <c r="O77" s="108"/>
    </row>
    <row r="78" spans="1:15" hidden="1" x14ac:dyDescent="0.25">
      <c r="A78" s="108"/>
      <c r="B78" s="111"/>
      <c r="C78" s="3"/>
      <c r="D78" s="3"/>
      <c r="E78" s="3"/>
      <c r="F78" s="138"/>
      <c r="G78" s="138"/>
      <c r="H78" s="145"/>
      <c r="I78" s="146"/>
      <c r="J78" s="144"/>
      <c r="K78" s="148"/>
      <c r="L78" s="149"/>
      <c r="M78" s="108"/>
      <c r="N78" s="108"/>
      <c r="O78" s="108"/>
    </row>
    <row r="79" spans="1:15" hidden="1" x14ac:dyDescent="0.25">
      <c r="A79" s="108"/>
      <c r="B79" s="111"/>
      <c r="C79" s="123"/>
      <c r="D79" s="139"/>
      <c r="E79" s="138"/>
      <c r="F79" s="138"/>
      <c r="G79" s="138"/>
      <c r="H79" s="145"/>
      <c r="I79" s="143"/>
      <c r="J79" s="144"/>
      <c r="K79" s="140"/>
      <c r="L79" s="149"/>
      <c r="M79" s="108"/>
      <c r="N79" s="108"/>
      <c r="O79" s="108"/>
    </row>
    <row r="80" spans="1:15" ht="15.75" hidden="1" x14ac:dyDescent="0.25">
      <c r="A80" s="108"/>
      <c r="B80" s="111"/>
      <c r="C80" s="111"/>
      <c r="D80" s="133"/>
      <c r="E80" s="111"/>
      <c r="F80" s="111"/>
      <c r="G80" s="132"/>
      <c r="H80" s="134"/>
      <c r="I80" s="135"/>
      <c r="J80" s="100"/>
      <c r="K80" s="135"/>
      <c r="L80" s="136"/>
      <c r="M80" s="108"/>
      <c r="N80" s="108"/>
      <c r="O80" s="108"/>
    </row>
    <row r="81" spans="1:15" ht="16.5" thickBot="1" x14ac:dyDescent="0.3">
      <c r="A81" s="108"/>
      <c r="B81" s="222"/>
      <c r="C81" s="222"/>
      <c r="D81" s="222"/>
      <c r="E81" s="222"/>
      <c r="F81" s="111"/>
      <c r="G81" s="110"/>
      <c r="H81" s="110"/>
      <c r="I81" s="124">
        <f>SUM(I16:I80)</f>
        <v>2951213.8899999992</v>
      </c>
      <c r="J81" s="124">
        <f>SUM(J16:J80)</f>
        <v>2951213.8899999992</v>
      </c>
      <c r="K81" s="124">
        <v>0</v>
      </c>
      <c r="L81" s="124">
        <f>SUM(L16:L80)</f>
        <v>0</v>
      </c>
      <c r="M81" s="108"/>
      <c r="N81" s="108"/>
      <c r="O81" s="108"/>
    </row>
    <row r="82" spans="1:15" ht="17.25" thickTop="1" thickBot="1" x14ac:dyDescent="0.3">
      <c r="A82" s="108"/>
      <c r="B82" s="112"/>
      <c r="C82" s="112"/>
      <c r="D82" s="112"/>
      <c r="E82" s="112"/>
      <c r="F82" s="108"/>
      <c r="G82" s="110"/>
      <c r="H82" s="110"/>
      <c r="I82" s="111"/>
      <c r="J82" s="108"/>
      <c r="K82" s="111"/>
      <c r="L82" s="108"/>
      <c r="M82" s="108"/>
      <c r="N82" s="108"/>
      <c r="O82" s="108"/>
    </row>
    <row r="83" spans="1:15" ht="15.75" thickBot="1" x14ac:dyDescent="0.3">
      <c r="A83" s="116"/>
      <c r="B83" s="130" t="s">
        <v>108</v>
      </c>
      <c r="C83" s="131"/>
      <c r="D83" s="125"/>
      <c r="E83" s="126"/>
      <c r="F83" s="116"/>
      <c r="G83" s="116"/>
      <c r="H83" s="108"/>
      <c r="I83" s="111"/>
      <c r="J83" s="108"/>
      <c r="K83" s="111"/>
      <c r="L83" s="108"/>
      <c r="M83" s="108"/>
      <c r="N83" s="108"/>
      <c r="O83" s="108"/>
    </row>
    <row r="84" spans="1:15" ht="15.75" thickBot="1" x14ac:dyDescent="0.3">
      <c r="A84" s="116"/>
      <c r="B84" s="127" t="s">
        <v>109</v>
      </c>
      <c r="C84" s="128"/>
      <c r="D84" s="128"/>
      <c r="E84" s="129"/>
      <c r="F84" s="116"/>
      <c r="G84" s="116"/>
      <c r="H84" s="108"/>
      <c r="I84" s="111"/>
      <c r="J84" s="108"/>
      <c r="K84" s="111"/>
      <c r="L84" s="115"/>
      <c r="M84" s="108"/>
      <c r="N84" s="108"/>
      <c r="O84" s="108"/>
    </row>
    <row r="85" spans="1:15" x14ac:dyDescent="0.25">
      <c r="A85" s="116"/>
      <c r="B85" s="116"/>
      <c r="C85" s="116"/>
      <c r="D85" s="116"/>
      <c r="E85" s="116"/>
      <c r="F85" s="116"/>
      <c r="G85" s="116"/>
      <c r="H85" s="108"/>
      <c r="I85" s="111"/>
      <c r="J85" s="108"/>
      <c r="K85" s="111"/>
      <c r="L85" s="115"/>
      <c r="M85" s="108"/>
      <c r="N85" s="108"/>
      <c r="O85" s="108"/>
    </row>
    <row r="86" spans="1:15" x14ac:dyDescent="0.25">
      <c r="A86" s="116"/>
      <c r="B86" s="116"/>
      <c r="C86" s="116"/>
      <c r="D86" s="116"/>
      <c r="E86" s="116"/>
      <c r="F86" s="116"/>
      <c r="G86" s="116"/>
      <c r="H86" s="108"/>
      <c r="I86" s="111"/>
      <c r="J86" s="108"/>
      <c r="K86" s="111"/>
      <c r="L86" s="108"/>
      <c r="M86" s="108"/>
      <c r="N86" s="108"/>
      <c r="O86" s="108"/>
    </row>
    <row r="87" spans="1:15" x14ac:dyDescent="0.25">
      <c r="A87" s="116"/>
      <c r="B87" s="116"/>
      <c r="C87" s="116"/>
      <c r="D87" s="116"/>
      <c r="E87" s="116"/>
      <c r="F87" s="116"/>
      <c r="G87" s="116"/>
      <c r="H87" s="108"/>
      <c r="I87" s="111"/>
      <c r="J87" s="108"/>
      <c r="K87" s="111"/>
      <c r="L87" s="108"/>
      <c r="M87" s="108"/>
      <c r="N87" s="108"/>
      <c r="O87" s="108"/>
    </row>
    <row r="88" spans="1:15" x14ac:dyDescent="0.25">
      <c r="A88" s="116"/>
      <c r="B88" s="116"/>
      <c r="C88" s="116"/>
      <c r="D88" s="116"/>
      <c r="E88" s="116"/>
      <c r="F88" s="116"/>
      <c r="G88" s="116"/>
      <c r="H88" s="108"/>
      <c r="I88" s="111"/>
      <c r="J88" s="108"/>
      <c r="K88" s="111"/>
      <c r="L88" s="108"/>
      <c r="M88" s="108"/>
      <c r="N88" s="108"/>
      <c r="O88" s="108"/>
    </row>
    <row r="89" spans="1:15" x14ac:dyDescent="0.25">
      <c r="A89" s="116"/>
      <c r="B89" s="116"/>
      <c r="C89" s="116"/>
      <c r="D89" s="116"/>
      <c r="E89" s="116"/>
      <c r="F89" s="116"/>
      <c r="G89" s="116"/>
      <c r="H89" s="108"/>
      <c r="I89" s="111"/>
      <c r="J89" s="108"/>
      <c r="K89" s="111"/>
      <c r="L89" s="108"/>
      <c r="M89" s="108"/>
      <c r="N89" s="108"/>
      <c r="O89" s="108"/>
    </row>
    <row r="90" spans="1:15" x14ac:dyDescent="0.25">
      <c r="A90" s="116"/>
      <c r="B90" s="116"/>
      <c r="C90" s="116"/>
      <c r="D90" s="116"/>
      <c r="E90" s="116"/>
      <c r="F90" s="116"/>
      <c r="G90" s="116"/>
      <c r="H90" s="108"/>
      <c r="I90" s="111"/>
      <c r="J90" s="108"/>
      <c r="K90" s="111"/>
      <c r="L90" s="108"/>
      <c r="M90" s="108"/>
      <c r="N90" s="108"/>
      <c r="O90" s="108"/>
    </row>
    <row r="91" spans="1:15" x14ac:dyDescent="0.25">
      <c r="A91" s="116"/>
      <c r="B91" s="116"/>
      <c r="C91" s="116"/>
      <c r="D91" s="116"/>
      <c r="E91" s="116"/>
      <c r="F91" s="116"/>
      <c r="G91" s="116"/>
      <c r="H91" s="108"/>
      <c r="I91" s="111"/>
      <c r="J91" s="108"/>
      <c r="K91" s="111"/>
      <c r="L91" s="108"/>
      <c r="M91" s="108"/>
      <c r="N91" s="108"/>
      <c r="O91" s="108"/>
    </row>
    <row r="92" spans="1:15" x14ac:dyDescent="0.25">
      <c r="A92" s="116"/>
      <c r="B92" s="116"/>
      <c r="C92" s="116"/>
      <c r="D92" s="116"/>
      <c r="E92" s="116"/>
      <c r="F92" s="116"/>
      <c r="G92" s="116"/>
      <c r="H92" s="108"/>
      <c r="I92" s="111"/>
      <c r="J92" s="108"/>
      <c r="K92" s="111"/>
      <c r="L92" s="108"/>
      <c r="M92" s="108"/>
      <c r="N92" s="108"/>
      <c r="O92" s="108"/>
    </row>
    <row r="93" spans="1:15" x14ac:dyDescent="0.25">
      <c r="A93" s="116"/>
      <c r="B93" s="116"/>
      <c r="C93" s="116"/>
      <c r="D93" s="116"/>
      <c r="E93" s="116"/>
      <c r="F93" s="116"/>
      <c r="G93" s="116"/>
      <c r="H93" s="108"/>
      <c r="I93" s="111"/>
      <c r="J93" s="108"/>
      <c r="K93" s="111"/>
      <c r="L93" s="108"/>
      <c r="M93" s="108"/>
      <c r="N93" s="108"/>
      <c r="O93" s="108"/>
    </row>
    <row r="94" spans="1:15" x14ac:dyDescent="0.25">
      <c r="A94" s="116"/>
      <c r="B94" s="116"/>
      <c r="C94" s="116"/>
      <c r="D94" s="116"/>
      <c r="E94" s="116"/>
      <c r="F94" s="116"/>
      <c r="G94" s="116"/>
      <c r="H94" s="108"/>
      <c r="I94" s="111"/>
      <c r="J94" s="108"/>
      <c r="K94" s="111"/>
      <c r="L94" s="108"/>
      <c r="M94" s="108"/>
      <c r="N94" s="108"/>
      <c r="O94" s="108"/>
    </row>
    <row r="95" spans="1:15" x14ac:dyDescent="0.25">
      <c r="A95" s="116"/>
      <c r="B95" s="116"/>
      <c r="C95" s="116"/>
      <c r="D95" s="116"/>
      <c r="E95" s="116"/>
      <c r="F95" s="116"/>
      <c r="G95" s="116"/>
      <c r="H95" s="108"/>
      <c r="I95" s="111"/>
      <c r="J95" s="108"/>
      <c r="K95" s="111"/>
      <c r="L95" s="108"/>
      <c r="M95" s="108"/>
      <c r="N95" s="108"/>
      <c r="O95" s="108"/>
    </row>
    <row r="96" spans="1:15" x14ac:dyDescent="0.25">
      <c r="A96" s="117"/>
      <c r="B96" s="117"/>
      <c r="C96" s="117"/>
      <c r="D96" s="117"/>
      <c r="E96" s="117"/>
      <c r="F96" s="117"/>
      <c r="G96" s="117"/>
    </row>
    <row r="97" spans="1:7" x14ac:dyDescent="0.25">
      <c r="A97" s="117"/>
      <c r="B97" s="117"/>
      <c r="C97" s="117"/>
      <c r="D97" s="117"/>
      <c r="E97" s="117"/>
      <c r="F97" s="117"/>
      <c r="G97" s="117"/>
    </row>
  </sheetData>
  <mergeCells count="14">
    <mergeCell ref="B81:E81"/>
    <mergeCell ref="B5:L5"/>
    <mergeCell ref="B6:L6"/>
    <mergeCell ref="B7:L7"/>
    <mergeCell ref="B8:L8"/>
    <mergeCell ref="B9:L9"/>
    <mergeCell ref="B10:L10"/>
    <mergeCell ref="G16:G19"/>
    <mergeCell ref="H16:H19"/>
    <mergeCell ref="G37:G40"/>
    <mergeCell ref="C37:C40"/>
    <mergeCell ref="B37:B40"/>
    <mergeCell ref="D37:D40"/>
    <mergeCell ref="H37:H40"/>
  </mergeCells>
  <printOptions horizontalCentered="1"/>
  <pageMargins left="0" right="0" top="0.74803149606299202" bottom="0.74803149606299202" header="0.31496062992126" footer="0.31496062992126"/>
  <pageSetup scale="4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  <vt:lpstr>CUENTAS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2023-06-13T15:10:34Z</cp:lastPrinted>
  <dcterms:created xsi:type="dcterms:W3CDTF">2018-04-17T18:57:16Z</dcterms:created>
  <dcterms:modified xsi:type="dcterms:W3CDTF">2023-06-14T14:46:54Z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