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3504" documentId="13_ncr:1_{9345E34C-3D88-46D5-9ADA-D9725226AC79}" xr6:coauthVersionLast="47" xr6:coauthVersionMax="47" xr10:uidLastSave="{3B77693A-9319-4566-9B34-C91C8A630B34}"/>
  <bookViews>
    <workbookView xWindow="-120" yWindow="-120" windowWidth="29040" windowHeight="15720" tabRatio="928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1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9" l="1"/>
  <c r="L24" i="7" l="1"/>
  <c r="K24" i="7"/>
  <c r="J24" i="7"/>
  <c r="K23" i="7"/>
  <c r="K22" i="7"/>
  <c r="K21" i="7"/>
  <c r="K20" i="7"/>
  <c r="K19" i="7"/>
  <c r="K18" i="7"/>
  <c r="K17" i="7"/>
  <c r="K16" i="7"/>
  <c r="D15" i="6" l="1"/>
  <c r="C29" i="2"/>
  <c r="N73" i="8"/>
  <c r="I24" i="7" l="1"/>
  <c r="N72" i="8" l="1"/>
  <c r="N71" i="8"/>
  <c r="N70" i="8"/>
  <c r="N69" i="8" l="1"/>
  <c r="J45" i="8" l="1"/>
  <c r="P73" i="8"/>
  <c r="I13" i="8" s="1"/>
  <c r="J70" i="8" s="1"/>
  <c r="P47" i="8"/>
  <c r="Q47" i="8"/>
  <c r="J71" i="8" l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I12" i="8" l="1"/>
  <c r="L63" i="8" s="1"/>
  <c r="M32" i="8"/>
  <c r="L64" i="8" l="1"/>
  <c r="L65" i="8" s="1"/>
  <c r="L66" i="8" s="1"/>
  <c r="L67" i="8" s="1"/>
  <c r="L68" i="8" s="1"/>
  <c r="L69" i="8" s="1"/>
  <c r="L70" i="8" l="1"/>
  <c r="D21" i="9"/>
  <c r="D29" i="9" s="1"/>
  <c r="C20" i="2" s="1"/>
  <c r="L71" i="8" l="1"/>
  <c r="M57" i="8"/>
  <c r="J30" i="8"/>
  <c r="L72" i="8" l="1"/>
  <c r="N50" i="8"/>
  <c r="N49" i="8"/>
  <c r="N48" i="8"/>
  <c r="N47" i="8"/>
  <c r="N46" i="8"/>
  <c r="N45" i="8"/>
  <c r="J58" i="8"/>
  <c r="J59" i="8" s="1"/>
  <c r="J60" i="8" s="1"/>
  <c r="J61" i="8" s="1"/>
  <c r="J62" i="8" s="1"/>
  <c r="J63" i="8" s="1"/>
  <c r="L73" i="8" l="1"/>
  <c r="J64" i="8"/>
  <c r="C25" i="2"/>
  <c r="L74" i="8" l="1"/>
  <c r="J65" i="8"/>
  <c r="I51" i="8"/>
  <c r="I52" i="8" s="1"/>
  <c r="I53" i="8" s="1"/>
  <c r="L82" i="8"/>
  <c r="M56" i="8"/>
  <c r="M55" i="8"/>
  <c r="J66" i="8" l="1"/>
  <c r="I54" i="8"/>
  <c r="M54" i="8"/>
  <c r="M53" i="8"/>
  <c r="M52" i="8"/>
  <c r="J67" i="8" l="1"/>
  <c r="I55" i="8"/>
  <c r="K15" i="8"/>
  <c r="M45" i="8"/>
  <c r="J68" i="8" l="1"/>
  <c r="I56" i="8"/>
  <c r="C21" i="4"/>
  <c r="J69" i="8" l="1"/>
  <c r="N68" i="8" s="1"/>
  <c r="I57" i="8"/>
  <c r="C24" i="2"/>
  <c r="N67" i="8" l="1"/>
  <c r="N63" i="8"/>
  <c r="N66" i="8"/>
  <c r="N64" i="8"/>
  <c r="N65" i="8"/>
  <c r="I58" i="8"/>
  <c r="C36" i="2"/>
  <c r="C37" i="2" s="1"/>
  <c r="I59" i="8" l="1"/>
  <c r="D17" i="6"/>
  <c r="I60" i="8" l="1"/>
  <c r="I61" i="8" l="1"/>
  <c r="L31" i="8"/>
  <c r="I62" i="8" l="1"/>
  <c r="I63" i="8" s="1"/>
  <c r="C19" i="2"/>
  <c r="C21" i="2" s="1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J82" i="8"/>
  <c r="K82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I82" i="8"/>
  <c r="M82" i="8" s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C32" i="2" l="1"/>
  <c r="C44" i="2" s="1"/>
  <c r="C45" i="2" s="1"/>
  <c r="C47" i="2" s="1"/>
</calcChain>
</file>

<file path=xl/sharedStrings.xml><?xml version="1.0" encoding="utf-8"?>
<sst xmlns="http://schemas.openxmlformats.org/spreadsheetml/2006/main" count="461" uniqueCount="222">
  <si>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</si>
  <si>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</si>
  <si>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</si>
  <si>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</si>
  <si>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</si>
  <si>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</si>
  <si>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</si>
  <si>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</si>
  <si>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</si>
  <si>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</si>
  <si>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</si>
  <si>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</si>
  <si>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</si>
  <si>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</si>
  <si>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</si>
  <si>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</si>
  <si>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</si>
  <si>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</si>
  <si>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</si>
  <si>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</si>
  <si>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</si>
  <si>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</si>
  <si>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</si>
  <si>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</si>
  <si>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</si>
  <si>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</si>
  <si>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</si>
  <si>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</si>
  <si>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</si>
  <si>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</si>
  <si>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</si>
  <si>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</si>
  <si>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</si>
  <si>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</si>
  <si>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</si>
  <si>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</si>
  <si>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</si>
  <si>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</si>
  <si>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</si>
  <si>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</si>
  <si>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</si>
  <si>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</si>
  <si>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</si>
  <si>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</si>
  <si>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</si>
  <si>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</si>
  <si>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</si>
  <si>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</si>
  <si>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</si>
  <si>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</si>
  <si>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</si>
  <si>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</si>
  <si>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</si>
  <si>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</si>
  <si>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</si>
  <si>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</si>
  <si>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NOTA 4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</si>
  <si>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</si>
  <si>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</si>
  <si>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</si>
  <si>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</si>
  <si>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</si>
  <si>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</si>
  <si>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</si>
  <si>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</si>
  <si>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</si>
  <si>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</si>
  <si>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</si>
  <si>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</si>
  <si>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</si>
  <si>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</si>
  <si>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</si>
  <si>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</si>
  <si>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</si>
  <si>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</si>
  <si>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</si>
  <si>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</si>
  <si>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</si>
  <si>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 xml:space="preserve">Departamento Administrativo y Financiero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</si>
  <si>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</si>
  <si>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</si>
  <si>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</si>
  <si>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</si>
  <si>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</si>
  <si>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</si>
  <si>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</si>
  <si>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</si>
  <si>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</si>
  <si>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</si>
  <si>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</si>
  <si>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</si>
  <si>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</si>
  <si>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</si>
  <si>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</si>
  <si>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POLIZA NUEVA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</si>
  <si>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</si>
  <si>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</si>
  <si>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</si>
  <si>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</si>
  <si>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</si>
  <si>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</si>
  <si>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</si>
  <si>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</si>
  <si>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</si>
  <si>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</si>
  <si>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</si>
  <si>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</si>
  <si>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</si>
  <si>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</si>
  <si>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</si>
  <si>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TOTAL</t>
  </si>
  <si>
    <t>PRECIO</t>
  </si>
  <si>
    <t>CANTIDAD</t>
  </si>
  <si>
    <t>CODIGO</t>
  </si>
  <si>
    <t>DESCRIPCION</t>
  </si>
  <si>
    <t>UNIDAD MEDIDA</t>
  </si>
  <si>
    <t>SOLICTADO POR</t>
  </si>
  <si>
    <t>CANTIDAD*PRECIO</t>
  </si>
  <si>
    <t>ITBIS</t>
  </si>
  <si>
    <t>Valores en RD$</t>
  </si>
  <si>
    <t>CUENTA AUX</t>
  </si>
  <si>
    <t>pendiente</t>
  </si>
  <si>
    <t>28/02/2024</t>
  </si>
  <si>
    <t>POLIZA VEHICULOS</t>
  </si>
  <si>
    <t>VIGENCIA POLIZAS</t>
  </si>
  <si>
    <t>BALANCE FINAL MATERIAL GASTABLE AL 30/04/2023</t>
  </si>
  <si>
    <t>30/06/2023</t>
  </si>
  <si>
    <t>N/A</t>
  </si>
  <si>
    <t>16/06/2023</t>
  </si>
  <si>
    <t>19/06/2023</t>
  </si>
  <si>
    <t>29/06/2023</t>
  </si>
  <si>
    <t>SALIDA JUNIO 2023 MATERIAL GASTABE DE OFICINA Y LIMPIEZA</t>
  </si>
  <si>
    <t>AL 30 JUNIO, 2023</t>
  </si>
  <si>
    <t>Al 30 JUNIO 2023</t>
  </si>
  <si>
    <t>al 30 JUNIO 2023</t>
  </si>
  <si>
    <t>DISPONIBILIDAD EN BANCO BALANCE CONCILIACION BANCARIA  AL 30 JUNIO 2023</t>
  </si>
  <si>
    <t>TOTAL DISP.  EFECTIVO EN CAJA Y BANCO AL 30/06/2023</t>
  </si>
  <si>
    <t>ENTRADAS MES DE JUNIO 2023</t>
  </si>
  <si>
    <t>TOTAL DISPONIBILIDAD AL MES DE JUNIO 2023</t>
  </si>
  <si>
    <t>SALIDAS MES JUNIO 2023</t>
  </si>
  <si>
    <t>TOTAL DISPONIBILIDAD MATERIAL GASTABLE / SUMINISTROS AL 30 JUNIO 2023</t>
  </si>
  <si>
    <t>2.3.9.2.01</t>
  </si>
  <si>
    <t xml:space="preserve">UNIDAD </t>
  </si>
  <si>
    <t>CAMILA</t>
  </si>
  <si>
    <t>2.3.1.1.01</t>
  </si>
  <si>
    <t>COCINA</t>
  </si>
  <si>
    <t>2.3.3.2.01</t>
  </si>
  <si>
    <t>PAQUETE</t>
  </si>
  <si>
    <t>UNIDAD</t>
  </si>
  <si>
    <t>2.3.9.1.01</t>
  </si>
  <si>
    <t>2.3.3.1.01</t>
  </si>
  <si>
    <t>RESMA</t>
  </si>
  <si>
    <t>CENTRO IMPRESION</t>
  </si>
  <si>
    <t>13/06/2023</t>
  </si>
  <si>
    <t>14/06/2023</t>
  </si>
  <si>
    <t>SONIA</t>
  </si>
  <si>
    <t>21/06/2023</t>
  </si>
  <si>
    <t>NOVY</t>
  </si>
  <si>
    <t>23/6/2023</t>
  </si>
  <si>
    <t>BRENY</t>
  </si>
  <si>
    <t>28/06/2023</t>
  </si>
  <si>
    <t>JHONSON</t>
  </si>
  <si>
    <t>GALON</t>
  </si>
  <si>
    <t>ANDREA</t>
  </si>
  <si>
    <t>2.3.9.9.05</t>
  </si>
  <si>
    <t>CAJA</t>
  </si>
  <si>
    <t>27/06/2023</t>
  </si>
  <si>
    <t>101-00157-7</t>
  </si>
  <si>
    <t>101-82124-8</t>
  </si>
  <si>
    <t>131-11600-2</t>
  </si>
  <si>
    <t>401-51025-1</t>
  </si>
  <si>
    <t>E450000014856</t>
  </si>
  <si>
    <t>E450000013948</t>
  </si>
  <si>
    <t>E450000013005</t>
  </si>
  <si>
    <t>E450000014401</t>
  </si>
  <si>
    <t>E450000014428</t>
  </si>
  <si>
    <t>B1500384090</t>
  </si>
  <si>
    <t>CODETEL</t>
  </si>
  <si>
    <t>EDESUR</t>
  </si>
  <si>
    <t>TECHCAM COMERCIAL</t>
  </si>
  <si>
    <t>FUNDACION PUNTA CATALINA</t>
  </si>
  <si>
    <t>CONTROL DRON</t>
  </si>
  <si>
    <t>PROYECTO PRODUCCION DE PECES</t>
  </si>
  <si>
    <t>SERV INTERNET/TELEFONO</t>
  </si>
  <si>
    <t>27/07/2023</t>
  </si>
  <si>
    <t>30/07/2023</t>
  </si>
  <si>
    <t>16/07/2023</t>
  </si>
  <si>
    <t>Cinta Doble Cara</t>
  </si>
  <si>
    <t>(2)Endulzante Splenda</t>
  </si>
  <si>
    <t>Endulzante Stivia</t>
  </si>
  <si>
    <t xml:space="preserve">(2) Papel dispensador </t>
  </si>
  <si>
    <t>Cremora Lite</t>
  </si>
  <si>
    <t>Cremora Nestle 22Onz</t>
  </si>
  <si>
    <t>Azucar Blanca</t>
  </si>
  <si>
    <t>Azucar parda</t>
  </si>
  <si>
    <t>Vasos de pepel No.7</t>
  </si>
  <si>
    <t>(2) Vasos plasticos No. 10</t>
  </si>
  <si>
    <t>(2) Te de jengibre y limon</t>
  </si>
  <si>
    <t>(2)Te manzanilla y anis</t>
  </si>
  <si>
    <t xml:space="preserve">(2) Servilletas </t>
  </si>
  <si>
    <t>Carpetas vinyl 5"</t>
  </si>
  <si>
    <t>Platos desechables No. 6</t>
  </si>
  <si>
    <t>Cuchara plasticas</t>
  </si>
  <si>
    <t>(2)Guantespara limpieza</t>
  </si>
  <si>
    <t>(2) Servilletas C-Fold</t>
  </si>
  <si>
    <t xml:space="preserve">Papel Bond 8½ X 11 </t>
  </si>
  <si>
    <t>(2) Desinfectante/ambientador</t>
  </si>
  <si>
    <t>(2) Fundas Negras baño</t>
  </si>
  <si>
    <t xml:space="preserve">Felpas Azules Gel Uniball Impact </t>
  </si>
  <si>
    <t>Felpas Negras Uniball Onyx Micro</t>
  </si>
  <si>
    <t>Protector Hojas Carpetas</t>
  </si>
  <si>
    <t>Portaminas 0.5mm</t>
  </si>
  <si>
    <t>Cinta adhesiva de 3/4</t>
  </si>
  <si>
    <t>Sobres en Blanco sin logo</t>
  </si>
  <si>
    <t>Juego Bandeja Escritorio</t>
  </si>
  <si>
    <t>Agua de 16 onz</t>
  </si>
  <si>
    <t>Pegamento fuerte liquido Coqui</t>
  </si>
  <si>
    <t>Libretas Peq. Blanca rayada</t>
  </si>
  <si>
    <t>Cloro de marca</t>
  </si>
  <si>
    <t>(2) Detergente liquido pisos</t>
  </si>
  <si>
    <t>Memoria USB16GB</t>
  </si>
  <si>
    <t>Mascarillas desechables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</si>
</sst>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0" fillId="0" borderId="7" xfId="0" applyNumberFormat="1" applyBorder="1"/>
    <xf numFmtId="43" fontId="0" fillId="2" borderId="0" xfId="0" applyNumberForma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13" fillId="0" borderId="0" xfId="1" applyFont="1"/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43" fontId="0" fillId="4" borderId="16" xfId="0" applyNumberFormat="1" applyFill="1" applyBorder="1"/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43" fontId="2" fillId="9" borderId="7" xfId="0" applyNumberFormat="1" applyFont="1" applyFill="1" applyBorder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6" fillId="8" borderId="0" xfId="0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18" fillId="8" borderId="0" xfId="0" applyFont="1" applyFill="1"/>
    <xf numFmtId="43" fontId="1" fillId="0" borderId="16" xfId="1" applyFont="1" applyBorder="1"/>
    <xf numFmtId="0" fontId="11" fillId="0" borderId="0" xfId="0" applyFont="1"/>
    <xf numFmtId="43" fontId="0" fillId="8" borderId="0" xfId="0" applyNumberFormat="1" applyFill="1"/>
    <xf numFmtId="43" fontId="3" fillId="5" borderId="0" xfId="1" applyFont="1" applyFill="1" applyBorder="1" applyAlignment="1">
      <alignment vertical="center"/>
    </xf>
    <xf numFmtId="0" fontId="0" fillId="8" borderId="0" xfId="0" applyFill="1" applyAlignment="1">
      <alignment horizontal="center" vertical="center"/>
    </xf>
    <xf numFmtId="0" fontId="6" fillId="8" borderId="0" xfId="0" applyFont="1" applyFill="1" applyAlignment="1">
      <alignment horizontal="left" vertical="center"/>
    </xf>
    <xf numFmtId="43" fontId="6" fillId="8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0" fontId="18" fillId="8" borderId="9" xfId="0" applyFont="1" applyFill="1" applyBorder="1" applyAlignment="1">
      <alignment horizontal="center"/>
    </xf>
    <xf numFmtId="0" fontId="18" fillId="8" borderId="9" xfId="0" applyFont="1" applyFill="1" applyBorder="1"/>
    <xf numFmtId="0" fontId="21" fillId="8" borderId="9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  <xf numFmtId="0" fontId="21" fillId="8" borderId="0" xfId="0" applyFont="1" applyFill="1" applyAlignment="1">
      <alignment horizontal="center" wrapText="1"/>
    </xf>
    <xf numFmtId="0" fontId="9" fillId="11" borderId="0" xfId="0" applyFont="1" applyFill="1" applyAlignment="1">
      <alignment horizontal="center"/>
    </xf>
    <xf numFmtId="0" fontId="9" fillId="11" borderId="0" xfId="0" applyFont="1" applyFill="1" applyAlignment="1">
      <alignment vertical="center"/>
    </xf>
    <xf numFmtId="43" fontId="1" fillId="0" borderId="5" xfId="1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9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2362201</xdr:colOff>
      <xdr:row>2</xdr:row>
      <xdr:rowOff>104776</xdr:rowOff>
    </xdr:from>
    <xdr:to>
      <xdr:col>1</xdr:col>
      <xdr:colOff>3238139</xdr:colOff>
      <xdr:row>7</xdr:row>
      <xdr:rowOff>1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1" y="485776"/>
          <a:ext cx="875938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2636043</xdr:colOff>
      <xdr:row>0</xdr:row>
      <xdr:rowOff>155560</xdr:rowOff>
    </xdr:from>
    <xdr:to>
      <xdr:col>2</xdr:col>
      <xdr:colOff>619124</xdr:colOff>
      <xdr:row>5</xdr:row>
      <xdr:rowOff>127159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38449" y="155560"/>
          <a:ext cx="1185863" cy="924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66675</xdr:rowOff>
    </xdr:from>
    <xdr:to>
      <xdr:col>9</xdr:col>
      <xdr:colOff>58561</xdr:colOff>
      <xdr:row>3</xdr:row>
      <xdr:rowOff>9690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1952625" y="6667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1340224</xdr:colOff>
      <xdr:row>0</xdr:row>
      <xdr:rowOff>168087</xdr:rowOff>
    </xdr:from>
    <xdr:to>
      <xdr:col>7</xdr:col>
      <xdr:colOff>347960</xdr:colOff>
      <xdr:row>4</xdr:row>
      <xdr:rowOff>37987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290548" y="168087"/>
          <a:ext cx="811883" cy="631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644898</xdr:colOff>
      <xdr:row>0</xdr:row>
      <xdr:rowOff>78440</xdr:rowOff>
    </xdr:from>
    <xdr:to>
      <xdr:col>5</xdr:col>
      <xdr:colOff>392205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684369" y="78440"/>
          <a:ext cx="800660" cy="62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0"/>
  <sheetViews>
    <sheetView showGridLines="0" tabSelected="1" zoomScaleNormal="100" workbookViewId="0">
      <selection activeCell="B49" sqref="B49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52" t="s">
        <v>64</v>
      </c>
      <c r="C8" s="152"/>
    </row>
    <row r="9" spans="2:5" ht="15.75" x14ac:dyDescent="0.25">
      <c r="B9" s="153" t="s">
        <v>65</v>
      </c>
      <c r="C9" s="153"/>
    </row>
    <row r="10" spans="2:5" ht="15.75" x14ac:dyDescent="0.25">
      <c r="B10" s="153" t="s">
        <v>0</v>
      </c>
      <c r="C10" s="153"/>
      <c r="E10" s="3"/>
    </row>
    <row r="11" spans="2:5" hidden="1" x14ac:dyDescent="0.25">
      <c r="B11" s="155"/>
      <c r="C11" s="155"/>
      <c r="E11" s="3"/>
    </row>
    <row r="12" spans="2:5" ht="18.75" x14ac:dyDescent="0.25">
      <c r="B12" s="152" t="s">
        <v>1</v>
      </c>
      <c r="C12" s="152"/>
      <c r="E12" s="3"/>
    </row>
    <row r="13" spans="2:5" ht="18.75" x14ac:dyDescent="0.3">
      <c r="B13" s="153" t="s">
        <v>132</v>
      </c>
      <c r="C13" s="153"/>
      <c r="E13" s="2"/>
    </row>
    <row r="14" spans="2:5" x14ac:dyDescent="0.25">
      <c r="B14" s="154" t="s">
        <v>119</v>
      </c>
      <c r="C14" s="154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SUM('NOTA 1'!C21)</f>
        <v>80133.510000000009</v>
      </c>
    </row>
    <row r="20" spans="2:9" x14ac:dyDescent="0.25">
      <c r="B20" s="10" t="s">
        <v>46</v>
      </c>
      <c r="C20" s="77">
        <f>+'NOTA 2'!D29</f>
        <v>532071.74699999997</v>
      </c>
      <c r="D20" s="16"/>
    </row>
    <row r="21" spans="2:9" x14ac:dyDescent="0.25">
      <c r="B21" s="9" t="s">
        <v>4</v>
      </c>
      <c r="C21" s="17">
        <f>SUM(C19:C20)</f>
        <v>612205.25699999998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5">
        <f>SUM('NOTA 4'!D15)</f>
        <v>13368560.139999999</v>
      </c>
    </row>
    <row r="25" spans="2:9" x14ac:dyDescent="0.25">
      <c r="B25" s="11" t="s">
        <v>43</v>
      </c>
      <c r="C25" s="76">
        <f>SUM('NOTA 4'!D16)</f>
        <v>719752.8</v>
      </c>
    </row>
    <row r="26" spans="2:9" x14ac:dyDescent="0.25">
      <c r="B26" s="12" t="s">
        <v>6</v>
      </c>
      <c r="C26" s="6">
        <f>SUM(C24:C25)</f>
        <v>14088312.939999999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62</v>
      </c>
      <c r="C28" s="19"/>
      <c r="I28" s="5"/>
    </row>
    <row r="29" spans="2:9" x14ac:dyDescent="0.25">
      <c r="B29" s="10" t="s">
        <v>47</v>
      </c>
      <c r="C29" s="31">
        <f>+'NOTA 3 '!N73</f>
        <v>218397.66833333333</v>
      </c>
      <c r="I29" s="5"/>
    </row>
    <row r="30" spans="2:9" x14ac:dyDescent="0.25">
      <c r="B30" s="9" t="s">
        <v>63</v>
      </c>
      <c r="C30" s="17">
        <f>SUM(C29)</f>
        <v>218397.66833333333</v>
      </c>
      <c r="I30" s="5"/>
    </row>
    <row r="31" spans="2:9" x14ac:dyDescent="0.25">
      <c r="B31" s="1"/>
      <c r="C31" s="6"/>
      <c r="I31" s="5"/>
    </row>
    <row r="32" spans="2:9" x14ac:dyDescent="0.25">
      <c r="B32" s="78" t="s">
        <v>7</v>
      </c>
      <c r="C32" s="79">
        <f>SUM(C21+C26+C30)</f>
        <v>14918915.865333332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SUM('NOTA 5'!I24)</f>
        <v>756838.32</v>
      </c>
    </row>
    <row r="37" spans="2:3" x14ac:dyDescent="0.25">
      <c r="B37" s="14" t="s">
        <v>74</v>
      </c>
      <c r="C37" s="16">
        <f>SUM(C36)</f>
        <v>756838.32</v>
      </c>
    </row>
    <row r="38" spans="2:3" x14ac:dyDescent="0.25">
      <c r="B38" s="14"/>
      <c r="C38" s="16"/>
    </row>
    <row r="39" spans="2:3" x14ac:dyDescent="0.25">
      <c r="B39" s="14" t="s">
        <v>73</v>
      </c>
      <c r="C39" s="6"/>
    </row>
    <row r="40" spans="2:3" x14ac:dyDescent="0.25">
      <c r="B40" t="s">
        <v>76</v>
      </c>
      <c r="C40" s="28">
        <v>0</v>
      </c>
    </row>
    <row r="41" spans="2:3" x14ac:dyDescent="0.25">
      <c r="B41" s="14" t="s">
        <v>75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14162077.545333331</v>
      </c>
    </row>
    <row r="45" spans="2:3" x14ac:dyDescent="0.25">
      <c r="B45" s="14" t="s">
        <v>11</v>
      </c>
      <c r="C45" s="16">
        <f>SUM(C44+0)</f>
        <v>14162077.545333331</v>
      </c>
    </row>
    <row r="47" spans="2:3" x14ac:dyDescent="0.25">
      <c r="B47" s="78" t="s">
        <v>12</v>
      </c>
      <c r="C47" s="79">
        <f>SUM(C37+C45)</f>
        <v>14918915.865333332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72</v>
      </c>
    </row>
    <row r="53" spans="2:2" hidden="1" x14ac:dyDescent="0.25">
      <c r="B53" s="25" t="s">
        <v>61</v>
      </c>
    </row>
    <row r="54" spans="2:2" hidden="1" x14ac:dyDescent="0.25"/>
    <row r="57" spans="2:2" x14ac:dyDescent="0.25">
      <c r="B57" t="s">
        <v>44</v>
      </c>
    </row>
    <row r="59" spans="2:2" x14ac:dyDescent="0.25">
      <c r="B59" s="25"/>
    </row>
    <row r="60" spans="2:2" x14ac:dyDescent="0.25">
      <c r="B60" s="25"/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rgb="FF92D050"/>
  </sheetPr>
  <dimension ref="B6:X41"/>
  <sheetViews>
    <sheetView showGridLines="0" zoomScale="70" zoomScaleNormal="70" workbookViewId="0">
      <selection activeCell="C20" sqref="C20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56" t="s">
        <v>0</v>
      </c>
      <c r="C9" s="156"/>
    </row>
    <row r="10" spans="2:24" ht="18.75" x14ac:dyDescent="0.3">
      <c r="B10" s="157" t="s">
        <v>53</v>
      </c>
      <c r="C10" s="157"/>
      <c r="I10" s="14"/>
    </row>
    <row r="11" spans="2:24" ht="18.75" x14ac:dyDescent="0.3">
      <c r="B11" s="157" t="s">
        <v>133</v>
      </c>
      <c r="C11" s="157"/>
    </row>
    <row r="12" spans="2:24" ht="18.75" x14ac:dyDescent="0.3">
      <c r="B12" s="157" t="s">
        <v>55</v>
      </c>
      <c r="C12" s="157"/>
    </row>
    <row r="13" spans="2:24" ht="18.75" x14ac:dyDescent="0.3">
      <c r="B13" s="158" t="s">
        <v>52</v>
      </c>
      <c r="C13" s="157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135</v>
      </c>
      <c r="C18" s="40">
        <v>50133.51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59</v>
      </c>
      <c r="C19" s="40">
        <v>0</v>
      </c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30000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136</v>
      </c>
      <c r="C21" s="54">
        <f>SUM(C18:C20)</f>
        <v>80133.510000000009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82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83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rgb="FF92D050"/>
  </sheetPr>
  <dimension ref="B4:U42"/>
  <sheetViews>
    <sheetView showGridLines="0" zoomScale="80" zoomScaleNormal="80" workbookViewId="0">
      <selection activeCell="G13" sqref="G13"/>
    </sheetView>
  </sheetViews>
  <sheetFormatPr defaultColWidth="11.42578125" defaultRowHeight="15" x14ac:dyDescent="0.25"/>
  <cols>
    <col min="1" max="1" width="3" customWidth="1"/>
    <col min="2" max="2" width="48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60" t="s">
        <v>0</v>
      </c>
      <c r="C7" s="160"/>
      <c r="D7" s="160"/>
    </row>
    <row r="8" spans="2:21" ht="18.75" x14ac:dyDescent="0.3">
      <c r="B8" s="157" t="s">
        <v>89</v>
      </c>
      <c r="C8" s="157"/>
      <c r="D8" s="157"/>
    </row>
    <row r="9" spans="2:21" ht="18.75" x14ac:dyDescent="0.3">
      <c r="B9" s="157" t="s">
        <v>134</v>
      </c>
      <c r="C9" s="157"/>
      <c r="D9" s="157"/>
    </row>
    <row r="10" spans="2:21" ht="18.75" x14ac:dyDescent="0.3">
      <c r="B10" s="157" t="s">
        <v>55</v>
      </c>
      <c r="C10" s="157"/>
      <c r="D10" s="157"/>
    </row>
    <row r="11" spans="2:21" ht="18.75" x14ac:dyDescent="0.3">
      <c r="B11" s="158" t="s">
        <v>71</v>
      </c>
      <c r="C11" s="157"/>
      <c r="D11" s="157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44.25" customHeight="1" x14ac:dyDescent="0.25">
      <c r="B15" s="39" t="s">
        <v>125</v>
      </c>
      <c r="C15" s="39"/>
      <c r="D15" s="58">
        <v>557129.82999999996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80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137</v>
      </c>
      <c r="C18" s="60">
        <v>0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138</v>
      </c>
      <c r="C21" s="42"/>
      <c r="D21" s="59">
        <f>+D15+C18</f>
        <v>557129.82999999996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81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139</v>
      </c>
      <c r="C25" s="69">
        <f>+INVENTARIO!L47</f>
        <v>25058.083000000006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95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59" t="s">
        <v>140</v>
      </c>
      <c r="C29" s="159"/>
      <c r="D29" s="138">
        <f>+D21-C25</f>
        <v>532071.74699999997</v>
      </c>
      <c r="G29" s="29"/>
      <c r="H29" s="16"/>
      <c r="I29" s="29"/>
      <c r="J29" s="16"/>
      <c r="K29" s="16"/>
    </row>
    <row r="30" spans="2:11" ht="21" customHeight="1" x14ac:dyDescent="0.25">
      <c r="B30" s="159"/>
      <c r="C30" s="159"/>
      <c r="D30" s="138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72"/>
      <c r="C37" s="61"/>
      <c r="G37" s="29"/>
      <c r="H37" s="29"/>
      <c r="I37" s="29"/>
      <c r="J37" s="16"/>
      <c r="K37" s="16"/>
    </row>
    <row r="38" spans="2:11" x14ac:dyDescent="0.25">
      <c r="B38" s="72" t="s">
        <v>82</v>
      </c>
      <c r="C38" s="61"/>
      <c r="G38" s="29"/>
      <c r="H38" s="29"/>
      <c r="I38" s="29"/>
      <c r="J38" s="16"/>
      <c r="K38" s="16"/>
    </row>
    <row r="39" spans="2:11" x14ac:dyDescent="0.25">
      <c r="B39" s="72" t="s">
        <v>83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6">
    <mergeCell ref="B29:C30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rgb="FF92D050"/>
    <pageSetUpPr fitToPage="1"/>
  </sheetPr>
  <dimension ref="A4:X93"/>
  <sheetViews>
    <sheetView topLeftCell="E6" zoomScaleNormal="100" workbookViewId="0">
      <selection activeCell="G1" sqref="G1:N82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10.85546875" customWidth="1"/>
    <col min="9" max="9" width="13.85546875" bestFit="1" customWidth="1"/>
    <col min="10" max="10" width="15.5703125" customWidth="1"/>
    <col min="11" max="11" width="13.5703125" hidden="1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7.710937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164" t="s">
        <v>0</v>
      </c>
      <c r="H4" s="164"/>
      <c r="I4" s="164"/>
      <c r="J4" s="164"/>
      <c r="K4" s="164"/>
      <c r="L4" s="164"/>
      <c r="M4" s="14"/>
      <c r="N4" s="14"/>
      <c r="O4" s="14"/>
    </row>
    <row r="5" spans="7:15" x14ac:dyDescent="0.25">
      <c r="G5" s="154" t="s">
        <v>35</v>
      </c>
      <c r="H5" s="154"/>
      <c r="I5" s="154"/>
      <c r="J5" s="154"/>
      <c r="K5" s="154"/>
      <c r="L5" s="154"/>
    </row>
    <row r="6" spans="7:15" x14ac:dyDescent="0.25">
      <c r="G6" s="154" t="s">
        <v>133</v>
      </c>
      <c r="H6" s="154"/>
      <c r="I6" s="154"/>
      <c r="J6" s="154"/>
      <c r="K6" s="154"/>
      <c r="L6" s="154"/>
    </row>
    <row r="7" spans="7:15" x14ac:dyDescent="0.25">
      <c r="G7" s="165" t="s">
        <v>50</v>
      </c>
      <c r="H7" s="165"/>
      <c r="I7" s="165"/>
      <c r="J7" s="165"/>
      <c r="K7" s="165"/>
      <c r="L7" s="165"/>
      <c r="M7" s="136"/>
      <c r="N7" s="136"/>
    </row>
    <row r="10" spans="7:15" x14ac:dyDescent="0.25">
      <c r="I10" s="162" t="s">
        <v>124</v>
      </c>
      <c r="J10" s="163"/>
      <c r="K10" s="163"/>
      <c r="L10" s="163"/>
    </row>
    <row r="11" spans="7:15" x14ac:dyDescent="0.25">
      <c r="G11" s="161" t="s">
        <v>79</v>
      </c>
      <c r="H11" s="161"/>
      <c r="I11" s="80" t="s">
        <v>16</v>
      </c>
      <c r="J11" s="80" t="s">
        <v>15</v>
      </c>
      <c r="L11" s="80" t="s">
        <v>13</v>
      </c>
    </row>
    <row r="12" spans="7:15" x14ac:dyDescent="0.25">
      <c r="G12" s="161" t="s">
        <v>32</v>
      </c>
      <c r="H12" s="161"/>
      <c r="I12" s="27">
        <f>253082.12+9305.26</f>
        <v>262387.38</v>
      </c>
      <c r="J12" s="82">
        <v>44903</v>
      </c>
      <c r="L12" s="82">
        <v>45268</v>
      </c>
    </row>
    <row r="13" spans="7:15" x14ac:dyDescent="0.25">
      <c r="H13" s="25"/>
      <c r="I13" s="57">
        <f>+P73</f>
        <v>294798.08000000002</v>
      </c>
      <c r="J13" s="61" t="s">
        <v>98</v>
      </c>
      <c r="K13" s="57"/>
      <c r="L13" s="61" t="s">
        <v>122</v>
      </c>
      <c r="M13" s="82"/>
    </row>
    <row r="14" spans="7:15" x14ac:dyDescent="0.25">
      <c r="H14" s="25"/>
      <c r="I14" s="25"/>
      <c r="J14" s="25"/>
      <c r="K14" s="57"/>
      <c r="L14" s="82"/>
      <c r="M14" s="82"/>
    </row>
    <row r="15" spans="7:15" x14ac:dyDescent="0.25">
      <c r="K15" s="92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3"/>
      <c r="H18" s="84"/>
      <c r="I18" s="84"/>
      <c r="J18" s="84"/>
      <c r="K18" s="84"/>
      <c r="L18" s="84"/>
      <c r="M18" s="84"/>
      <c r="N18" s="85"/>
    </row>
    <row r="19" spans="7:24" ht="15.75" hidden="1" thickBot="1" x14ac:dyDescent="0.3">
      <c r="G19" s="86"/>
      <c r="L19" s="166" t="s">
        <v>14</v>
      </c>
      <c r="M19" s="167"/>
      <c r="N19" s="87"/>
    </row>
    <row r="20" spans="7:24" hidden="1" x14ac:dyDescent="0.25">
      <c r="G20" s="86"/>
      <c r="K20" s="25" t="s">
        <v>16</v>
      </c>
      <c r="L20" s="25" t="s">
        <v>15</v>
      </c>
      <c r="M20" s="25" t="s">
        <v>13</v>
      </c>
      <c r="N20" s="87"/>
    </row>
    <row r="21" spans="7:24" hidden="1" x14ac:dyDescent="0.25">
      <c r="G21" s="86"/>
      <c r="H21" s="154" t="s">
        <v>32</v>
      </c>
      <c r="I21" s="154"/>
      <c r="J21" s="154"/>
      <c r="K21" s="27">
        <v>404099.66</v>
      </c>
      <c r="L21" s="20" t="s">
        <v>91</v>
      </c>
      <c r="M21" s="20" t="s">
        <v>92</v>
      </c>
      <c r="N21" s="87"/>
    </row>
    <row r="22" spans="7:24" hidden="1" x14ac:dyDescent="0.25">
      <c r="G22" s="86"/>
      <c r="H22" s="154" t="s">
        <v>79</v>
      </c>
      <c r="I22" s="154"/>
      <c r="J22" s="154"/>
      <c r="K22" s="27">
        <v>191365.2</v>
      </c>
      <c r="L22" s="20">
        <v>43839</v>
      </c>
      <c r="M22" s="20" t="s">
        <v>93</v>
      </c>
      <c r="N22" s="87"/>
      <c r="U22" t="s">
        <v>36</v>
      </c>
      <c r="V22" t="s">
        <v>38</v>
      </c>
      <c r="W22" t="s">
        <v>37</v>
      </c>
    </row>
    <row r="23" spans="7:24" hidden="1" x14ac:dyDescent="0.25">
      <c r="G23" s="169" t="s">
        <v>41</v>
      </c>
      <c r="H23" s="170"/>
      <c r="I23" s="170"/>
      <c r="J23" s="170"/>
      <c r="K23" s="27">
        <f>SUM(W23)</f>
        <v>409270.39999999997</v>
      </c>
      <c r="L23" s="20">
        <v>40238</v>
      </c>
      <c r="M23" s="20" t="s">
        <v>51</v>
      </c>
      <c r="N23" s="87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169" t="s">
        <v>39</v>
      </c>
      <c r="H24" s="170"/>
      <c r="I24" s="170"/>
      <c r="J24" s="170"/>
      <c r="K24" s="27">
        <f t="shared" ref="K24:K26" si="0">SUM(W24)</f>
        <v>350803.20000000001</v>
      </c>
      <c r="L24" s="20">
        <v>40848</v>
      </c>
      <c r="M24" s="20" t="s">
        <v>51</v>
      </c>
      <c r="N24" s="87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169" t="s">
        <v>40</v>
      </c>
      <c r="H25" s="170"/>
      <c r="I25" s="170"/>
      <c r="J25" s="170"/>
      <c r="K25" s="27">
        <f t="shared" si="0"/>
        <v>350803.20000000001</v>
      </c>
      <c r="L25" s="20">
        <v>41395</v>
      </c>
      <c r="M25" s="20" t="s">
        <v>51</v>
      </c>
      <c r="N25" s="87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169" t="s">
        <v>42</v>
      </c>
      <c r="H26" s="170"/>
      <c r="I26" s="170"/>
      <c r="J26" s="170"/>
      <c r="K26" s="28">
        <f t="shared" si="0"/>
        <v>363081.31199999998</v>
      </c>
      <c r="L26" s="20">
        <v>42850</v>
      </c>
      <c r="M26" s="20" t="s">
        <v>51</v>
      </c>
      <c r="N26" s="87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8"/>
      <c r="H27" s="89"/>
      <c r="I27" s="89"/>
      <c r="J27" s="89"/>
      <c r="K27" s="90">
        <f>SUM(K21:K26)</f>
        <v>2069422.9719999998</v>
      </c>
      <c r="L27" s="89"/>
      <c r="M27" s="89"/>
      <c r="N27" s="91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hidden="1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hidden="1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hidden="1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hidden="1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hidden="1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hidden="1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hidden="1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hidden="1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hidden="1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hidden="1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hidden="1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hidden="1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hidden="1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6" t="s">
        <v>96</v>
      </c>
    </row>
    <row r="45" spans="7:17" hidden="1" x14ac:dyDescent="0.25">
      <c r="G45" s="22" t="s">
        <v>18</v>
      </c>
      <c r="H45" s="24">
        <v>2021</v>
      </c>
      <c r="I45" s="27">
        <v>0</v>
      </c>
      <c r="J45" s="81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6" t="s">
        <v>94</v>
      </c>
      <c r="Q45" s="98" t="s">
        <v>97</v>
      </c>
    </row>
    <row r="46" spans="7:17" hidden="1" x14ac:dyDescent="0.25">
      <c r="G46" t="s">
        <v>19</v>
      </c>
      <c r="H46" s="25">
        <v>2021</v>
      </c>
      <c r="I46" s="27">
        <v>0</v>
      </c>
      <c r="J46" s="81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7">
        <v>276005.18</v>
      </c>
      <c r="Q46" s="98">
        <v>188094</v>
      </c>
    </row>
    <row r="47" spans="7:17" hidden="1" x14ac:dyDescent="0.25">
      <c r="G47" s="22" t="s">
        <v>20</v>
      </c>
      <c r="H47" s="24">
        <v>2021</v>
      </c>
      <c r="I47" s="27">
        <v>0</v>
      </c>
      <c r="J47" s="81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7">
        <f>+P46/12</f>
        <v>23000.431666666667</v>
      </c>
      <c r="Q47" s="98">
        <f>+Q46/12</f>
        <v>15674.5</v>
      </c>
    </row>
    <row r="48" spans="7:17" hidden="1" x14ac:dyDescent="0.25">
      <c r="G48" t="s">
        <v>28</v>
      </c>
      <c r="H48" s="25">
        <v>2021</v>
      </c>
      <c r="I48" s="27">
        <v>0</v>
      </c>
      <c r="J48" s="81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hidden="1" x14ac:dyDescent="0.25">
      <c r="G49" s="22" t="s">
        <v>21</v>
      </c>
      <c r="H49" s="24">
        <v>2021</v>
      </c>
      <c r="I49" s="27">
        <v>0</v>
      </c>
      <c r="J49" s="81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13" t="s">
        <v>100</v>
      </c>
      <c r="Q49" s="114" t="s">
        <v>99</v>
      </c>
    </row>
    <row r="50" spans="7:17" hidden="1" x14ac:dyDescent="0.25">
      <c r="G50" t="s">
        <v>22</v>
      </c>
      <c r="H50" s="25">
        <v>2021</v>
      </c>
      <c r="I50" s="27">
        <v>0</v>
      </c>
      <c r="J50" s="81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hidden="1" x14ac:dyDescent="0.25">
      <c r="G51" s="22" t="s">
        <v>23</v>
      </c>
      <c r="H51" s="24">
        <v>2021</v>
      </c>
      <c r="I51" s="99">
        <f>+Q47</f>
        <v>15674.5</v>
      </c>
      <c r="J51" s="81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hidden="1" x14ac:dyDescent="0.25">
      <c r="G52" s="22" t="s">
        <v>24</v>
      </c>
      <c r="H52" s="24">
        <v>2021</v>
      </c>
      <c r="I52" s="99">
        <f>+I51</f>
        <v>15674.5</v>
      </c>
      <c r="J52" s="81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hidden="1" x14ac:dyDescent="0.25">
      <c r="G53" s="22" t="s">
        <v>25</v>
      </c>
      <c r="H53" s="24">
        <v>2021</v>
      </c>
      <c r="I53" s="99">
        <f t="shared" ref="I53:I63" si="5">+I52</f>
        <v>15674.5</v>
      </c>
      <c r="J53" s="81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hidden="1" x14ac:dyDescent="0.25">
      <c r="G54" s="22" t="s">
        <v>26</v>
      </c>
      <c r="H54" s="24">
        <v>2021</v>
      </c>
      <c r="I54" s="99">
        <f t="shared" si="5"/>
        <v>15674.5</v>
      </c>
      <c r="J54" s="81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hidden="1" x14ac:dyDescent="0.25">
      <c r="G55" s="22" t="s">
        <v>27</v>
      </c>
      <c r="H55" s="24">
        <v>2021</v>
      </c>
      <c r="I55" s="99">
        <f t="shared" si="5"/>
        <v>15674.5</v>
      </c>
      <c r="J55" s="81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hidden="1" x14ac:dyDescent="0.25">
      <c r="G56" s="22" t="s">
        <v>17</v>
      </c>
      <c r="H56" s="24">
        <v>2022</v>
      </c>
      <c r="I56" s="99">
        <f t="shared" si="5"/>
        <v>15674.5</v>
      </c>
      <c r="J56" s="81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hidden="1" x14ac:dyDescent="0.25">
      <c r="G57" s="22" t="s">
        <v>18</v>
      </c>
      <c r="H57" s="24">
        <v>2022</v>
      </c>
      <c r="I57" s="99">
        <f t="shared" si="5"/>
        <v>15674.5</v>
      </c>
      <c r="J57" s="81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hidden="1" x14ac:dyDescent="0.25">
      <c r="G58" s="22" t="s">
        <v>19</v>
      </c>
      <c r="H58" s="24">
        <v>2022</v>
      </c>
      <c r="I58" s="99">
        <f t="shared" si="5"/>
        <v>15674.5</v>
      </c>
      <c r="J58" s="81">
        <f>+P50/12</f>
        <v>22736.894166666665</v>
      </c>
      <c r="K58" s="16"/>
      <c r="L58" s="27"/>
      <c r="M58" s="23"/>
      <c r="N58" s="16">
        <f>SUM(J59:J79)+SUM(I59:I64)</f>
        <v>574143.40249999985</v>
      </c>
    </row>
    <row r="59" spans="7:17" hidden="1" x14ac:dyDescent="0.25">
      <c r="G59" s="22" t="s">
        <v>20</v>
      </c>
      <c r="H59" s="24">
        <v>2022</v>
      </c>
      <c r="I59" s="99">
        <f t="shared" si="5"/>
        <v>15674.5</v>
      </c>
      <c r="J59" s="81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  <c r="P59" s="5"/>
    </row>
    <row r="60" spans="7:17" hidden="1" x14ac:dyDescent="0.25">
      <c r="G60" s="22" t="s">
        <v>28</v>
      </c>
      <c r="H60" s="24">
        <v>2022</v>
      </c>
      <c r="I60" s="99">
        <f t="shared" si="5"/>
        <v>15674.5</v>
      </c>
      <c r="J60" s="81">
        <f t="shared" si="6"/>
        <v>22736.894166666665</v>
      </c>
      <c r="K60" s="16"/>
      <c r="L60" s="27"/>
      <c r="M60" s="23"/>
      <c r="N60" s="16">
        <f>SUM(J61:J79)+SUM(I61:I66)</f>
        <v>497320.61416666652</v>
      </c>
      <c r="P60" s="5"/>
    </row>
    <row r="61" spans="7:17" hidden="1" x14ac:dyDescent="0.25">
      <c r="G61" s="22" t="s">
        <v>21</v>
      </c>
      <c r="H61" s="24">
        <v>2022</v>
      </c>
      <c r="I61" s="99">
        <f t="shared" si="5"/>
        <v>15674.5</v>
      </c>
      <c r="J61" s="81">
        <f t="shared" si="6"/>
        <v>22736.894166666665</v>
      </c>
      <c r="K61" s="16"/>
      <c r="L61" s="27"/>
      <c r="M61" s="23"/>
      <c r="N61" s="16">
        <f>SUM(J62:J69)+SUM(I62:I67)</f>
        <v>213244.15333333332</v>
      </c>
      <c r="P61" s="5"/>
    </row>
    <row r="62" spans="7:17" hidden="1" x14ac:dyDescent="0.25">
      <c r="G62" s="22" t="s">
        <v>22</v>
      </c>
      <c r="H62" s="24">
        <v>2022</v>
      </c>
      <c r="I62" s="99">
        <f t="shared" si="5"/>
        <v>15674.5</v>
      </c>
      <c r="J62" s="81">
        <f t="shared" si="6"/>
        <v>22736.894166666665</v>
      </c>
      <c r="K62" s="16"/>
      <c r="L62" s="27"/>
      <c r="M62" s="23"/>
      <c r="N62" s="16">
        <f>SUM(J63:J79)+SUM(I63:I68)</f>
        <v>420497.82583333319</v>
      </c>
      <c r="P62" s="5"/>
    </row>
    <row r="63" spans="7:17" x14ac:dyDescent="0.25">
      <c r="G63" s="22" t="s">
        <v>23</v>
      </c>
      <c r="H63" s="24">
        <v>2022</v>
      </c>
      <c r="I63" s="99">
        <f t="shared" si="5"/>
        <v>15674.5</v>
      </c>
      <c r="J63" s="81">
        <f t="shared" si="6"/>
        <v>22736.894166666665</v>
      </c>
      <c r="K63" s="16"/>
      <c r="L63" s="27">
        <f>+I12/12</f>
        <v>21865.615000000002</v>
      </c>
      <c r="M63" s="16"/>
      <c r="N63" s="16">
        <f t="shared" ref="N63:N67" si="7"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81">
        <f t="shared" si="6"/>
        <v>22736.894166666665</v>
      </c>
      <c r="L64" s="27">
        <f>+L63</f>
        <v>21865.615000000002</v>
      </c>
      <c r="M64" s="16"/>
      <c r="N64" s="16">
        <f t="shared" si="7"/>
        <v>356907.12749999994</v>
      </c>
    </row>
    <row r="65" spans="7:17" x14ac:dyDescent="0.25">
      <c r="G65" s="22" t="s">
        <v>25</v>
      </c>
      <c r="H65" s="24">
        <v>2022</v>
      </c>
      <c r="J65" s="81">
        <f t="shared" si="6"/>
        <v>22736.894166666665</v>
      </c>
      <c r="L65" s="27">
        <f t="shared" ref="L65:L74" si="8">+L64</f>
        <v>21865.615000000002</v>
      </c>
      <c r="M65" s="16"/>
      <c r="N65" s="16">
        <f t="shared" si="7"/>
        <v>336871.125</v>
      </c>
    </row>
    <row r="66" spans="7:17" x14ac:dyDescent="0.25">
      <c r="G66" s="22" t="s">
        <v>26</v>
      </c>
      <c r="H66" s="24">
        <v>2022</v>
      </c>
      <c r="J66" s="81">
        <f t="shared" si="6"/>
        <v>22736.894166666665</v>
      </c>
      <c r="L66" s="27">
        <f t="shared" si="8"/>
        <v>21865.615000000002</v>
      </c>
      <c r="M66" s="16"/>
      <c r="N66" s="16">
        <f t="shared" si="7"/>
        <v>316835.1225</v>
      </c>
    </row>
    <row r="67" spans="7:17" x14ac:dyDescent="0.25">
      <c r="G67" s="22" t="s">
        <v>27</v>
      </c>
      <c r="H67" s="24">
        <v>2022</v>
      </c>
      <c r="J67" s="81">
        <f t="shared" si="6"/>
        <v>22736.894166666665</v>
      </c>
      <c r="L67" s="27">
        <f t="shared" si="8"/>
        <v>21865.615000000002</v>
      </c>
      <c r="M67" s="16"/>
      <c r="N67" s="16">
        <f t="shared" si="7"/>
        <v>296799.12</v>
      </c>
    </row>
    <row r="68" spans="7:17" x14ac:dyDescent="0.25">
      <c r="G68" s="22" t="s">
        <v>17</v>
      </c>
      <c r="H68" s="24">
        <v>2023</v>
      </c>
      <c r="J68" s="81">
        <f t="shared" si="6"/>
        <v>22736.894166666665</v>
      </c>
      <c r="L68" s="27">
        <f t="shared" si="8"/>
        <v>21865.615000000002</v>
      </c>
      <c r="M68" s="16"/>
      <c r="N68" s="16">
        <f>SUM(J69)+SUM(L69:L79)</f>
        <v>153930.58416666667</v>
      </c>
    </row>
    <row r="69" spans="7:17" x14ac:dyDescent="0.25">
      <c r="G69" s="22" t="s">
        <v>18</v>
      </c>
      <c r="H69" s="24">
        <v>2023</v>
      </c>
      <c r="I69" s="72"/>
      <c r="J69" s="81">
        <f>+J68</f>
        <v>22736.894166666665</v>
      </c>
      <c r="L69" s="27">
        <f t="shared" si="8"/>
        <v>21865.615000000002</v>
      </c>
      <c r="M69" s="16"/>
      <c r="N69" s="137">
        <f>SUM(J70:J81)+SUM(L70:L81)</f>
        <v>404126.15499999997</v>
      </c>
      <c r="P69" t="s">
        <v>123</v>
      </c>
    </row>
    <row r="70" spans="7:17" x14ac:dyDescent="0.25">
      <c r="G70" s="22" t="s">
        <v>19</v>
      </c>
      <c r="H70" s="24">
        <v>2023</v>
      </c>
      <c r="I70" s="72"/>
      <c r="J70" s="29">
        <f>+I13/12</f>
        <v>24566.506666666668</v>
      </c>
      <c r="L70" s="27">
        <f t="shared" si="8"/>
        <v>21865.615000000002</v>
      </c>
      <c r="M70" s="16"/>
      <c r="N70" s="16">
        <f>SUM(J71:K81)+SUM(L71:L81)</f>
        <v>357694.03333333333</v>
      </c>
      <c r="P70" s="5">
        <v>205921.85</v>
      </c>
      <c r="Q70" s="64"/>
    </row>
    <row r="71" spans="7:17" x14ac:dyDescent="0.25">
      <c r="G71" s="22" t="s">
        <v>20</v>
      </c>
      <c r="H71" s="24">
        <v>2023</v>
      </c>
      <c r="I71" s="72"/>
      <c r="J71" s="29">
        <f t="shared" ref="J71:J81" si="9">+J70</f>
        <v>24566.506666666668</v>
      </c>
      <c r="L71" s="27">
        <f t="shared" si="8"/>
        <v>21865.615000000002</v>
      </c>
      <c r="M71" s="16"/>
      <c r="N71" s="16">
        <f>SUM(J72:J81)+SUM(L72:L81)</f>
        <v>311261.91166666662</v>
      </c>
      <c r="P71" s="5">
        <v>9473.7199999999993</v>
      </c>
      <c r="Q71" s="64"/>
    </row>
    <row r="72" spans="7:17" x14ac:dyDescent="0.25">
      <c r="G72" s="22" t="s">
        <v>28</v>
      </c>
      <c r="H72" s="24">
        <v>2023</v>
      </c>
      <c r="I72" s="72"/>
      <c r="J72" s="29">
        <f t="shared" si="9"/>
        <v>24566.506666666668</v>
      </c>
      <c r="L72" s="27">
        <f t="shared" si="8"/>
        <v>21865.615000000002</v>
      </c>
      <c r="M72" s="16"/>
      <c r="N72" s="16">
        <f>SUM(J73:J81)+SUM(L73:L81)</f>
        <v>264829.78999999998</v>
      </c>
      <c r="P72" s="5">
        <v>79402.509999999995</v>
      </c>
      <c r="Q72" s="64"/>
    </row>
    <row r="73" spans="7:17" x14ac:dyDescent="0.25">
      <c r="G73" s="22" t="s">
        <v>21</v>
      </c>
      <c r="H73" s="24">
        <v>2023</v>
      </c>
      <c r="I73" s="72"/>
      <c r="J73" s="29">
        <f t="shared" si="9"/>
        <v>24566.506666666668</v>
      </c>
      <c r="L73" s="27">
        <f t="shared" si="8"/>
        <v>21865.615000000002</v>
      </c>
      <c r="M73" s="16"/>
      <c r="N73" s="66">
        <f>SUM(J74:J81)+SUM(L74:L81)</f>
        <v>218397.66833333333</v>
      </c>
      <c r="P73" s="135">
        <f>SUM(P70:P72)</f>
        <v>294798.08000000002</v>
      </c>
      <c r="Q73" s="64"/>
    </row>
    <row r="74" spans="7:17" x14ac:dyDescent="0.25">
      <c r="G74" s="22" t="s">
        <v>22</v>
      </c>
      <c r="H74" s="24">
        <v>2023</v>
      </c>
      <c r="I74" s="72"/>
      <c r="J74" s="29">
        <f t="shared" si="9"/>
        <v>24566.506666666668</v>
      </c>
      <c r="L74" s="27">
        <f t="shared" si="8"/>
        <v>21865.615000000002</v>
      </c>
      <c r="M74" s="16"/>
      <c r="N74" s="16"/>
      <c r="Q74" s="64"/>
    </row>
    <row r="75" spans="7:17" x14ac:dyDescent="0.25">
      <c r="G75" s="22" t="s">
        <v>23</v>
      </c>
      <c r="H75" s="24">
        <v>2023</v>
      </c>
      <c r="I75" s="72"/>
      <c r="J75" s="29">
        <f t="shared" si="9"/>
        <v>24566.506666666668</v>
      </c>
      <c r="Q75" s="64"/>
    </row>
    <row r="76" spans="7:17" x14ac:dyDescent="0.25">
      <c r="G76" s="22" t="s">
        <v>24</v>
      </c>
      <c r="H76" s="24">
        <v>2023</v>
      </c>
      <c r="I76" s="72"/>
      <c r="J76" s="29">
        <f t="shared" si="9"/>
        <v>24566.506666666668</v>
      </c>
      <c r="Q76" s="64"/>
    </row>
    <row r="77" spans="7:17" x14ac:dyDescent="0.25">
      <c r="G77" s="22" t="s">
        <v>25</v>
      </c>
      <c r="H77" s="24">
        <v>2023</v>
      </c>
      <c r="I77" s="72"/>
      <c r="J77" s="29">
        <f t="shared" si="9"/>
        <v>24566.506666666668</v>
      </c>
      <c r="Q77" s="64"/>
    </row>
    <row r="78" spans="7:17" x14ac:dyDescent="0.25">
      <c r="G78" s="22" t="s">
        <v>26</v>
      </c>
      <c r="H78" s="24">
        <v>2023</v>
      </c>
      <c r="I78" s="72"/>
      <c r="J78" s="29">
        <f t="shared" si="9"/>
        <v>24566.506666666668</v>
      </c>
      <c r="Q78" s="64"/>
    </row>
    <row r="79" spans="7:17" x14ac:dyDescent="0.25">
      <c r="G79" s="22" t="s">
        <v>27</v>
      </c>
      <c r="H79" s="24">
        <v>2023</v>
      </c>
      <c r="I79" s="72"/>
      <c r="J79" s="29">
        <f t="shared" si="9"/>
        <v>24566.506666666668</v>
      </c>
      <c r="Q79" s="64"/>
    </row>
    <row r="80" spans="7:17" x14ac:dyDescent="0.25">
      <c r="G80" s="22" t="s">
        <v>17</v>
      </c>
      <c r="H80" s="24">
        <v>2024</v>
      </c>
      <c r="I80" s="72"/>
      <c r="J80" s="29">
        <f t="shared" si="9"/>
        <v>24566.506666666668</v>
      </c>
      <c r="Q80" s="64"/>
    </row>
    <row r="81" spans="7:17" x14ac:dyDescent="0.25">
      <c r="G81" s="22" t="s">
        <v>18</v>
      </c>
      <c r="H81" s="24">
        <v>2024</v>
      </c>
      <c r="I81" s="72"/>
      <c r="J81" s="29">
        <f t="shared" si="9"/>
        <v>24566.506666666668</v>
      </c>
      <c r="Q81" s="64"/>
    </row>
    <row r="82" spans="7:17" ht="15.75" thickBot="1" x14ac:dyDescent="0.3">
      <c r="H82" s="72"/>
      <c r="I82" s="65">
        <f>SUM(K23:K26)</f>
        <v>1473958.112</v>
      </c>
      <c r="J82" s="65">
        <f>SUM(J33:J45)</f>
        <v>427100.09166666673</v>
      </c>
      <c r="K82" s="16">
        <f>SUM(K32:K39)</f>
        <v>0</v>
      </c>
      <c r="L82" s="65">
        <f>SUM(L32:L57)</f>
        <v>191365.20000000004</v>
      </c>
      <c r="M82" s="107">
        <f>SUM(I82+J82+L82)</f>
        <v>2092423.4036666667</v>
      </c>
    </row>
    <row r="83" spans="7:17" ht="15.75" thickTop="1" x14ac:dyDescent="0.25">
      <c r="H83" s="73" t="s">
        <v>78</v>
      </c>
      <c r="I83" s="73"/>
      <c r="J83" s="73"/>
    </row>
    <row r="84" spans="7:17" x14ac:dyDescent="0.25">
      <c r="H84" s="168" t="s">
        <v>77</v>
      </c>
      <c r="I84" s="168"/>
      <c r="J84" s="168"/>
    </row>
    <row r="85" spans="7:17" x14ac:dyDescent="0.25">
      <c r="H85" s="72"/>
      <c r="I85" s="72"/>
      <c r="J85" s="72"/>
    </row>
    <row r="86" spans="7:17" x14ac:dyDescent="0.25">
      <c r="H86" s="72"/>
      <c r="I86" s="72"/>
      <c r="J86" s="72"/>
    </row>
    <row r="87" spans="7:17" x14ac:dyDescent="0.25">
      <c r="H87" s="72"/>
      <c r="I87" s="72"/>
      <c r="J87" s="72"/>
    </row>
    <row r="90" spans="7:17" x14ac:dyDescent="0.25">
      <c r="K90" s="44"/>
    </row>
    <row r="91" spans="7:17" x14ac:dyDescent="0.25">
      <c r="K91" s="16"/>
    </row>
    <row r="93" spans="7:17" x14ac:dyDescent="0.25">
      <c r="K93" s="44"/>
    </row>
  </sheetData>
  <mergeCells count="15">
    <mergeCell ref="L19:M19"/>
    <mergeCell ref="H84:J84"/>
    <mergeCell ref="H22:J22"/>
    <mergeCell ref="G23:J23"/>
    <mergeCell ref="G24:J24"/>
    <mergeCell ref="G25:J25"/>
    <mergeCell ref="G26:J26"/>
    <mergeCell ref="H21:J21"/>
    <mergeCell ref="G11:H11"/>
    <mergeCell ref="G12:H12"/>
    <mergeCell ref="I10:L10"/>
    <mergeCell ref="G4:L4"/>
    <mergeCell ref="G5:L5"/>
    <mergeCell ref="G6:L6"/>
    <mergeCell ref="G7:L7"/>
  </mergeCells>
  <pageMargins left="0.70866141732283505" right="0.70866141732283505" top="0.74803149606299202" bottom="0.74803149606299202" header="0.31496062992126" footer="0.31496062992126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rgb="FF92D050"/>
  </sheetPr>
  <dimension ref="C5:M46"/>
  <sheetViews>
    <sheetView zoomScale="70" zoomScaleNormal="70" workbookViewId="0">
      <selection activeCell="D17" sqref="D17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56" t="s">
        <v>0</v>
      </c>
      <c r="D5" s="156"/>
      <c r="E5" s="14"/>
      <c r="F5" s="14"/>
      <c r="G5" s="14"/>
      <c r="H5" s="14"/>
      <c r="I5" s="14"/>
      <c r="J5" s="14"/>
      <c r="K5" s="93"/>
    </row>
    <row r="6" spans="3:13" ht="18.75" x14ac:dyDescent="0.3">
      <c r="C6" s="157" t="s">
        <v>57</v>
      </c>
      <c r="D6" s="157"/>
      <c r="K6" s="70"/>
    </row>
    <row r="7" spans="3:13" ht="18.75" x14ac:dyDescent="0.3">
      <c r="C7" s="157" t="s">
        <v>133</v>
      </c>
      <c r="D7" s="157"/>
      <c r="K7" s="70"/>
    </row>
    <row r="8" spans="3:13" ht="18.75" x14ac:dyDescent="0.3">
      <c r="C8" s="158" t="s">
        <v>56</v>
      </c>
      <c r="D8" s="157"/>
      <c r="K8" s="70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60</v>
      </c>
      <c r="D15" s="67">
        <f>14088312.94-719752.8</f>
        <v>13368560.139999999</v>
      </c>
      <c r="L15" s="64"/>
      <c r="M15" s="16"/>
    </row>
    <row r="16" spans="3:13" ht="16.5" customHeight="1" x14ac:dyDescent="0.25">
      <c r="C16" s="55" t="s">
        <v>43</v>
      </c>
      <c r="D16" s="68">
        <v>719752.8</v>
      </c>
    </row>
    <row r="17" spans="3:13" ht="21.75" customHeight="1" thickBot="1" x14ac:dyDescent="0.4">
      <c r="C17" s="56" t="s">
        <v>6</v>
      </c>
      <c r="D17" s="106">
        <f>SUM(D15:D16)</f>
        <v>14088312.939999999</v>
      </c>
      <c r="K17" s="71"/>
    </row>
    <row r="18" spans="3:13" ht="21.75" thickTop="1" x14ac:dyDescent="0.35">
      <c r="C18" s="35"/>
      <c r="D18" s="35"/>
      <c r="K18" s="71"/>
    </row>
    <row r="19" spans="3:13" ht="21" x14ac:dyDescent="0.35">
      <c r="C19" s="35"/>
      <c r="D19" s="35"/>
      <c r="K19" s="71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71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71"/>
      <c r="L21" s="101"/>
    </row>
    <row r="22" spans="3:13" ht="21" x14ac:dyDescent="0.35">
      <c r="D22" s="5"/>
      <c r="E22" s="5"/>
      <c r="F22" s="5"/>
      <c r="G22" s="5"/>
      <c r="H22" s="5"/>
      <c r="I22" s="5"/>
      <c r="J22" s="64"/>
      <c r="K22" s="71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4"/>
      <c r="L23" s="64"/>
    </row>
    <row r="24" spans="3:13" x14ac:dyDescent="0.25">
      <c r="C24" s="72"/>
      <c r="D24" s="5"/>
      <c r="E24" s="5"/>
      <c r="F24" s="5"/>
      <c r="G24" s="5"/>
      <c r="H24" s="5"/>
      <c r="I24" s="5"/>
      <c r="J24" s="64"/>
      <c r="K24" s="95"/>
      <c r="L24" s="64"/>
    </row>
    <row r="25" spans="3:13" x14ac:dyDescent="0.25">
      <c r="C25" s="72" t="s">
        <v>90</v>
      </c>
      <c r="D25" s="27"/>
      <c r="E25" s="27"/>
      <c r="F25" s="5"/>
      <c r="G25" s="5"/>
      <c r="H25" s="5"/>
      <c r="I25" s="5"/>
      <c r="J25" s="64"/>
      <c r="K25" s="95"/>
      <c r="L25" s="102"/>
    </row>
    <row r="26" spans="3:13" x14ac:dyDescent="0.25">
      <c r="C26" s="73" t="s">
        <v>84</v>
      </c>
      <c r="D26" s="103"/>
      <c r="E26" s="103"/>
      <c r="F26" s="5"/>
      <c r="G26" s="5"/>
      <c r="H26" s="5"/>
      <c r="I26" s="5"/>
      <c r="J26" s="64"/>
      <c r="K26" s="95"/>
      <c r="L26" s="102"/>
    </row>
    <row r="27" spans="3:13" x14ac:dyDescent="0.25">
      <c r="C27" s="74" t="s">
        <v>77</v>
      </c>
      <c r="D27" s="104"/>
      <c r="E27" s="104"/>
      <c r="F27" s="5"/>
      <c r="G27" s="5"/>
      <c r="H27" s="5"/>
      <c r="I27" s="5"/>
      <c r="J27" s="64"/>
      <c r="K27" s="95"/>
      <c r="L27" s="102"/>
    </row>
    <row r="28" spans="3:13" x14ac:dyDescent="0.25">
      <c r="C28" s="72"/>
      <c r="D28" s="29"/>
      <c r="E28" s="5"/>
      <c r="F28" s="5"/>
      <c r="G28" s="5"/>
      <c r="H28" s="5"/>
      <c r="I28" s="5"/>
      <c r="J28" s="64"/>
      <c r="K28" s="95"/>
      <c r="L28" s="102"/>
    </row>
    <row r="29" spans="3:13" x14ac:dyDescent="0.25">
      <c r="C29" s="72"/>
      <c r="D29" s="29"/>
      <c r="E29" s="5"/>
      <c r="F29" s="5"/>
      <c r="G29" s="5"/>
      <c r="H29" s="5"/>
      <c r="I29" s="5"/>
      <c r="J29" s="64"/>
      <c r="K29" s="95"/>
      <c r="L29" s="102"/>
    </row>
    <row r="30" spans="3:13" x14ac:dyDescent="0.25">
      <c r="C30" s="72"/>
      <c r="D30" s="29"/>
      <c r="E30" s="5"/>
      <c r="F30" s="5"/>
      <c r="G30" s="5"/>
      <c r="H30" s="5"/>
      <c r="I30" s="5"/>
      <c r="J30" s="64"/>
      <c r="K30" s="95"/>
      <c r="L30" s="102"/>
    </row>
    <row r="31" spans="3:13" x14ac:dyDescent="0.25">
      <c r="D31" s="29"/>
      <c r="E31" s="5"/>
      <c r="F31" s="5"/>
      <c r="G31" s="5"/>
      <c r="H31" s="5"/>
      <c r="I31" s="5"/>
      <c r="J31" s="64"/>
      <c r="K31" s="95"/>
      <c r="L31" s="64"/>
    </row>
    <row r="32" spans="3:13" x14ac:dyDescent="0.25">
      <c r="D32" s="29"/>
      <c r="E32" s="105"/>
      <c r="F32" s="5"/>
      <c r="G32" s="5"/>
      <c r="H32" s="5"/>
      <c r="I32" s="5"/>
      <c r="J32" s="64"/>
      <c r="K32" s="95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5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5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rgb="FF92D050"/>
    <pageSetUpPr fitToPage="1"/>
  </sheetPr>
  <dimension ref="A1:P40"/>
  <sheetViews>
    <sheetView topLeftCell="B1" zoomScale="85" zoomScaleNormal="85" workbookViewId="0">
      <selection activeCell="H33" sqref="H33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7" customWidth="1"/>
    <col min="8" max="8" width="41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8"/>
      <c r="B1" s="108"/>
      <c r="C1" s="108"/>
      <c r="D1" s="108"/>
      <c r="E1" s="108"/>
      <c r="F1" s="108"/>
      <c r="G1" s="108"/>
      <c r="H1" s="108"/>
      <c r="I1" s="111"/>
      <c r="J1" s="108"/>
      <c r="K1" s="111"/>
      <c r="L1" s="108"/>
      <c r="M1" s="108"/>
      <c r="N1" s="108"/>
      <c r="O1" s="108"/>
    </row>
    <row r="2" spans="1:16" x14ac:dyDescent="0.25">
      <c r="A2" s="108"/>
      <c r="B2" s="108"/>
      <c r="C2" s="108"/>
      <c r="D2" s="108"/>
      <c r="E2" s="108"/>
      <c r="F2" s="108"/>
      <c r="G2" s="108"/>
      <c r="H2" s="108"/>
      <c r="I2" s="111"/>
      <c r="J2" s="108"/>
      <c r="K2" s="111"/>
      <c r="L2" s="108"/>
      <c r="M2" s="108"/>
      <c r="N2" s="108"/>
      <c r="O2" s="108"/>
    </row>
    <row r="3" spans="1:16" x14ac:dyDescent="0.25">
      <c r="A3" s="108"/>
      <c r="B3" s="108"/>
      <c r="C3" s="108"/>
      <c r="D3" s="108"/>
      <c r="E3" s="108"/>
      <c r="F3" s="108"/>
      <c r="G3" s="108"/>
      <c r="H3" s="108"/>
      <c r="I3" s="111"/>
      <c r="J3" s="108"/>
      <c r="K3" s="111"/>
      <c r="L3" s="108"/>
      <c r="M3" s="108"/>
      <c r="N3" s="108"/>
      <c r="O3" s="108"/>
    </row>
    <row r="4" spans="1:16" x14ac:dyDescent="0.25">
      <c r="A4" s="108"/>
      <c r="B4" s="108"/>
      <c r="C4" s="108"/>
      <c r="D4" s="108"/>
      <c r="E4" s="108"/>
      <c r="F4" s="108"/>
      <c r="G4" s="108"/>
      <c r="H4" s="108"/>
      <c r="I4" s="111"/>
      <c r="J4" s="108"/>
      <c r="K4" s="111"/>
      <c r="L4" s="108"/>
      <c r="M4" s="108"/>
      <c r="N4" s="108"/>
      <c r="O4" s="108"/>
    </row>
    <row r="5" spans="1:16" ht="15.75" x14ac:dyDescent="0.25">
      <c r="A5" s="108"/>
      <c r="B5" s="172" t="s">
        <v>0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09"/>
      <c r="N5" s="109"/>
      <c r="O5" s="109"/>
      <c r="P5" s="14"/>
    </row>
    <row r="6" spans="1:16" ht="15.75" x14ac:dyDescent="0.25">
      <c r="A6" s="108"/>
      <c r="B6" s="173" t="s">
        <v>58</v>
      </c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08"/>
      <c r="N6" s="108"/>
      <c r="O6" s="108"/>
    </row>
    <row r="7" spans="1:16" ht="15.75" x14ac:dyDescent="0.25">
      <c r="A7" s="108"/>
      <c r="B7" s="172" t="s">
        <v>9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08"/>
      <c r="N7" s="108"/>
      <c r="O7" s="108"/>
    </row>
    <row r="8" spans="1:16" ht="15.75" x14ac:dyDescent="0.25">
      <c r="A8" s="108"/>
      <c r="B8" s="173" t="s">
        <v>133</v>
      </c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08"/>
      <c r="N8" s="108"/>
      <c r="O8" s="108"/>
    </row>
    <row r="9" spans="1:16" ht="15.75" x14ac:dyDescent="0.25">
      <c r="A9" s="108"/>
      <c r="B9" s="173" t="s">
        <v>85</v>
      </c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08"/>
      <c r="N9" s="108"/>
      <c r="O9" s="108"/>
    </row>
    <row r="10" spans="1:16" ht="15.75" customHeight="1" x14ac:dyDescent="0.25">
      <c r="A10" s="108"/>
      <c r="B10" s="174" t="s">
        <v>88</v>
      </c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08"/>
      <c r="N10" s="108"/>
      <c r="O10" s="108"/>
    </row>
    <row r="11" spans="1:16" ht="15.75" x14ac:dyDescent="0.25">
      <c r="A11" s="108"/>
      <c r="B11" s="108"/>
      <c r="C11" s="108"/>
      <c r="D11" s="108"/>
      <c r="E11" s="108"/>
      <c r="F11" s="108"/>
      <c r="G11" s="108"/>
      <c r="H11" s="108"/>
      <c r="I11" s="132"/>
      <c r="J11" s="110"/>
      <c r="K11" s="111"/>
      <c r="L11" s="108"/>
      <c r="M11" s="108"/>
      <c r="N11" s="108"/>
      <c r="O11" s="108"/>
    </row>
    <row r="12" spans="1:16" ht="15.75" hidden="1" x14ac:dyDescent="0.25">
      <c r="A12" s="108"/>
      <c r="B12" s="108"/>
      <c r="C12" s="108"/>
      <c r="D12" s="108"/>
      <c r="E12" s="108"/>
      <c r="F12" s="108"/>
      <c r="G12" s="110"/>
      <c r="H12" s="110"/>
      <c r="I12" s="100"/>
      <c r="J12" s="110"/>
      <c r="K12" s="111"/>
      <c r="L12" s="108"/>
      <c r="M12" s="108"/>
      <c r="N12" s="108"/>
      <c r="O12" s="108"/>
    </row>
    <row r="13" spans="1:16" ht="15.75" hidden="1" x14ac:dyDescent="0.25">
      <c r="A13" s="108"/>
      <c r="B13" s="108"/>
      <c r="C13" s="108"/>
      <c r="D13" s="108"/>
      <c r="E13" s="108"/>
      <c r="F13" s="108"/>
      <c r="G13" s="110"/>
      <c r="H13" s="110"/>
      <c r="I13" s="100"/>
      <c r="J13" s="110"/>
      <c r="K13" s="111"/>
      <c r="L13" s="108"/>
      <c r="M13" s="108"/>
      <c r="N13" s="108"/>
      <c r="O13" s="108"/>
    </row>
    <row r="14" spans="1:16" ht="15.75" x14ac:dyDescent="0.25">
      <c r="A14" s="108"/>
      <c r="B14" s="108"/>
      <c r="C14" s="108"/>
      <c r="D14" s="108"/>
      <c r="E14" s="108"/>
      <c r="F14" s="108"/>
      <c r="G14" s="110"/>
      <c r="H14" s="110"/>
      <c r="I14" s="100"/>
      <c r="J14" s="110"/>
      <c r="K14" s="111"/>
      <c r="L14" s="108"/>
      <c r="M14" s="108"/>
      <c r="N14" s="108"/>
      <c r="O14" s="108"/>
    </row>
    <row r="15" spans="1:16" ht="32.25" thickBot="1" x14ac:dyDescent="0.3">
      <c r="A15" s="108"/>
      <c r="B15" s="118" t="s">
        <v>67</v>
      </c>
      <c r="C15" s="119" t="s">
        <v>14</v>
      </c>
      <c r="D15" s="119" t="s">
        <v>103</v>
      </c>
      <c r="E15" s="119" t="s">
        <v>69</v>
      </c>
      <c r="F15" s="119" t="s">
        <v>66</v>
      </c>
      <c r="G15" s="120" t="s">
        <v>101</v>
      </c>
      <c r="H15" s="120" t="s">
        <v>102</v>
      </c>
      <c r="I15" s="121" t="s">
        <v>109</v>
      </c>
      <c r="J15" s="121" t="s">
        <v>104</v>
      </c>
      <c r="K15" s="122" t="s">
        <v>105</v>
      </c>
      <c r="L15" s="122" t="s">
        <v>106</v>
      </c>
      <c r="M15" s="108"/>
      <c r="N15" s="108"/>
      <c r="O15" s="108"/>
    </row>
    <row r="16" spans="1:16" ht="21" customHeight="1" x14ac:dyDescent="0.25">
      <c r="A16" s="108"/>
      <c r="B16" s="139">
        <v>1</v>
      </c>
      <c r="C16" s="144" t="s">
        <v>166</v>
      </c>
      <c r="D16" s="144" t="s">
        <v>184</v>
      </c>
      <c r="E16" s="145" t="s">
        <v>167</v>
      </c>
      <c r="F16" s="144" t="s">
        <v>171</v>
      </c>
      <c r="G16" s="146" t="s">
        <v>177</v>
      </c>
      <c r="H16" s="140" t="s">
        <v>183</v>
      </c>
      <c r="I16" s="141">
        <v>2200.42</v>
      </c>
      <c r="J16" s="141">
        <v>0</v>
      </c>
      <c r="K16" s="141">
        <f t="shared" ref="K16:K23" si="0">+I16</f>
        <v>2200.42</v>
      </c>
      <c r="L16" s="142" t="s">
        <v>121</v>
      </c>
      <c r="M16" s="108"/>
      <c r="N16" s="108"/>
      <c r="O16" s="108"/>
    </row>
    <row r="17" spans="1:15" ht="15.75" x14ac:dyDescent="0.25">
      <c r="A17" s="108"/>
      <c r="B17" s="139">
        <v>2</v>
      </c>
      <c r="C17" s="123" t="s">
        <v>166</v>
      </c>
      <c r="D17" s="123" t="s">
        <v>184</v>
      </c>
      <c r="E17" s="134" t="s">
        <v>167</v>
      </c>
      <c r="F17" s="123" t="s">
        <v>172</v>
      </c>
      <c r="G17" s="147" t="s">
        <v>177</v>
      </c>
      <c r="H17" s="140" t="s">
        <v>183</v>
      </c>
      <c r="I17" s="141">
        <v>44198.13</v>
      </c>
      <c r="J17" s="141">
        <v>0</v>
      </c>
      <c r="K17" s="141">
        <f t="shared" si="0"/>
        <v>44198.13</v>
      </c>
      <c r="L17" s="142" t="s">
        <v>121</v>
      </c>
      <c r="M17" s="108"/>
      <c r="N17" s="108"/>
      <c r="O17" s="108"/>
    </row>
    <row r="18" spans="1:15" ht="15.75" x14ac:dyDescent="0.25">
      <c r="A18" s="108"/>
      <c r="B18" s="139">
        <v>3</v>
      </c>
      <c r="C18" s="123" t="s">
        <v>128</v>
      </c>
      <c r="D18" s="123" t="s">
        <v>186</v>
      </c>
      <c r="E18" s="134" t="s">
        <v>167</v>
      </c>
      <c r="F18" s="123" t="s">
        <v>173</v>
      </c>
      <c r="G18" s="147" t="s">
        <v>177</v>
      </c>
      <c r="H18" s="140" t="s">
        <v>183</v>
      </c>
      <c r="I18" s="141">
        <v>35581.47</v>
      </c>
      <c r="J18" s="141">
        <v>0</v>
      </c>
      <c r="K18" s="141">
        <f t="shared" si="0"/>
        <v>35581.47</v>
      </c>
      <c r="L18" s="142" t="s">
        <v>121</v>
      </c>
      <c r="M18" s="108"/>
      <c r="N18" s="108"/>
      <c r="O18" s="108"/>
    </row>
    <row r="19" spans="1:15" ht="15.75" x14ac:dyDescent="0.25">
      <c r="A19" s="108"/>
      <c r="B19" s="139">
        <v>4</v>
      </c>
      <c r="C19" s="123" t="s">
        <v>166</v>
      </c>
      <c r="D19" s="123" t="s">
        <v>184</v>
      </c>
      <c r="E19" s="134" t="s">
        <v>167</v>
      </c>
      <c r="F19" s="123" t="s">
        <v>174</v>
      </c>
      <c r="G19" s="147" t="s">
        <v>177</v>
      </c>
      <c r="H19" s="140" t="s">
        <v>183</v>
      </c>
      <c r="I19" s="141">
        <v>1890.54</v>
      </c>
      <c r="J19" s="141">
        <v>0</v>
      </c>
      <c r="K19" s="141">
        <f t="shared" si="0"/>
        <v>1890.54</v>
      </c>
      <c r="L19" s="142" t="s">
        <v>121</v>
      </c>
      <c r="M19" s="108"/>
      <c r="N19" s="108"/>
      <c r="O19" s="108"/>
    </row>
    <row r="20" spans="1:15" ht="15.75" x14ac:dyDescent="0.25">
      <c r="A20" s="108"/>
      <c r="B20" s="139">
        <v>5</v>
      </c>
      <c r="C20" s="123" t="s">
        <v>166</v>
      </c>
      <c r="D20" s="123" t="s">
        <v>184</v>
      </c>
      <c r="E20" s="134" t="s">
        <v>167</v>
      </c>
      <c r="F20" s="123" t="s">
        <v>175</v>
      </c>
      <c r="G20" s="147" t="s">
        <v>177</v>
      </c>
      <c r="H20" s="140" t="s">
        <v>183</v>
      </c>
      <c r="I20" s="141">
        <v>1367.5</v>
      </c>
      <c r="J20" s="141">
        <v>0</v>
      </c>
      <c r="K20" s="141">
        <f t="shared" si="0"/>
        <v>1367.5</v>
      </c>
      <c r="L20" s="142" t="s">
        <v>121</v>
      </c>
      <c r="M20" s="108"/>
      <c r="N20" s="108"/>
      <c r="O20" s="108"/>
    </row>
    <row r="21" spans="1:15" ht="15.75" x14ac:dyDescent="0.25">
      <c r="A21" s="108"/>
      <c r="B21" s="139">
        <v>6</v>
      </c>
      <c r="C21" s="133" t="s">
        <v>126</v>
      </c>
      <c r="D21" s="133" t="s">
        <v>185</v>
      </c>
      <c r="E21" s="134" t="s">
        <v>168</v>
      </c>
      <c r="F21" s="123" t="s">
        <v>176</v>
      </c>
      <c r="G21" s="147" t="s">
        <v>178</v>
      </c>
      <c r="H21" s="140"/>
      <c r="I21" s="141">
        <v>67760.259999999995</v>
      </c>
      <c r="J21" s="141">
        <v>0</v>
      </c>
      <c r="K21" s="141">
        <f t="shared" si="0"/>
        <v>67760.259999999995</v>
      </c>
      <c r="L21" s="142" t="s">
        <v>121</v>
      </c>
      <c r="M21" s="108"/>
      <c r="N21" s="108"/>
      <c r="O21" s="108"/>
    </row>
    <row r="22" spans="1:15" ht="15.75" x14ac:dyDescent="0.25">
      <c r="A22" s="108"/>
      <c r="B22" s="139">
        <v>7</v>
      </c>
      <c r="C22" s="133" t="s">
        <v>127</v>
      </c>
      <c r="D22" s="133" t="s">
        <v>127</v>
      </c>
      <c r="E22" s="134" t="s">
        <v>169</v>
      </c>
      <c r="F22" s="123" t="s">
        <v>127</v>
      </c>
      <c r="G22" s="147" t="s">
        <v>179</v>
      </c>
      <c r="H22" s="140" t="s">
        <v>181</v>
      </c>
      <c r="I22" s="141">
        <v>103840</v>
      </c>
      <c r="J22" s="141">
        <v>0</v>
      </c>
      <c r="K22" s="141">
        <f t="shared" si="0"/>
        <v>103840</v>
      </c>
      <c r="L22" s="142" t="s">
        <v>121</v>
      </c>
      <c r="M22" s="108"/>
      <c r="N22" s="108"/>
      <c r="O22" s="108"/>
    </row>
    <row r="23" spans="1:15" ht="31.5" x14ac:dyDescent="0.25">
      <c r="A23" s="108"/>
      <c r="B23" s="139">
        <v>8</v>
      </c>
      <c r="C23" s="133" t="s">
        <v>126</v>
      </c>
      <c r="D23" s="133" t="s">
        <v>185</v>
      </c>
      <c r="E23" s="123" t="s">
        <v>170</v>
      </c>
      <c r="F23" s="123" t="s">
        <v>127</v>
      </c>
      <c r="G23" s="148" t="s">
        <v>180</v>
      </c>
      <c r="H23" s="143" t="s">
        <v>182</v>
      </c>
      <c r="I23" s="141">
        <v>500000</v>
      </c>
      <c r="J23" s="141">
        <v>0</v>
      </c>
      <c r="K23" s="141">
        <f t="shared" si="0"/>
        <v>500000</v>
      </c>
      <c r="L23" s="142" t="s">
        <v>121</v>
      </c>
      <c r="M23" s="108"/>
      <c r="N23" s="108"/>
      <c r="O23" s="108"/>
    </row>
    <row r="24" spans="1:15" ht="16.5" thickBot="1" x14ac:dyDescent="0.3">
      <c r="A24" s="108"/>
      <c r="B24" s="171"/>
      <c r="C24" s="171"/>
      <c r="D24" s="171"/>
      <c r="E24" s="171"/>
      <c r="F24" s="111"/>
      <c r="G24" s="110"/>
      <c r="H24" s="110"/>
      <c r="I24" s="124">
        <f>SUM(I16:I23)</f>
        <v>756838.32</v>
      </c>
      <c r="J24" s="124">
        <f>SUM(J16:J23)</f>
        <v>0</v>
      </c>
      <c r="K24" s="124">
        <f>SUM(K16:K23)</f>
        <v>756838.32</v>
      </c>
      <c r="L24" s="124">
        <f>SUM(L16:L23)</f>
        <v>0</v>
      </c>
      <c r="M24" s="108"/>
      <c r="N24" s="108"/>
      <c r="O24" s="108"/>
    </row>
    <row r="25" spans="1:15" ht="17.25" thickTop="1" thickBot="1" x14ac:dyDescent="0.3">
      <c r="A25" s="108"/>
      <c r="B25" s="112"/>
      <c r="C25" s="112"/>
      <c r="D25" s="112"/>
      <c r="E25" s="112"/>
      <c r="F25" s="108"/>
      <c r="G25" s="110"/>
      <c r="H25" s="110"/>
      <c r="I25" s="111"/>
      <c r="J25" s="108"/>
      <c r="K25" s="111"/>
      <c r="L25" s="108"/>
      <c r="M25" s="108"/>
      <c r="N25" s="108"/>
      <c r="O25" s="108"/>
    </row>
    <row r="26" spans="1:15" ht="15.75" thickBot="1" x14ac:dyDescent="0.3">
      <c r="A26" s="116"/>
      <c r="B26" s="130" t="s">
        <v>107</v>
      </c>
      <c r="C26" s="131"/>
      <c r="D26" s="125"/>
      <c r="E26" s="126"/>
      <c r="F26" s="116"/>
      <c r="G26" s="116"/>
      <c r="H26" s="108"/>
      <c r="I26" s="111"/>
      <c r="J26" s="108"/>
      <c r="K26" s="111"/>
      <c r="L26" s="108"/>
      <c r="M26" s="108"/>
      <c r="N26" s="108"/>
      <c r="O26" s="108"/>
    </row>
    <row r="27" spans="1:15" ht="15.75" thickBot="1" x14ac:dyDescent="0.3">
      <c r="A27" s="116"/>
      <c r="B27" s="127" t="s">
        <v>108</v>
      </c>
      <c r="C27" s="128"/>
      <c r="D27" s="128"/>
      <c r="E27" s="129"/>
      <c r="F27" s="116"/>
      <c r="G27" s="116"/>
      <c r="H27" s="108"/>
      <c r="I27" s="111"/>
      <c r="J27" s="108"/>
      <c r="K27" s="111"/>
      <c r="L27" s="115"/>
      <c r="M27" s="108"/>
      <c r="N27" s="108"/>
      <c r="O27" s="108"/>
    </row>
    <row r="28" spans="1:15" x14ac:dyDescent="0.25">
      <c r="A28" s="116"/>
      <c r="B28" s="116"/>
      <c r="C28" s="116"/>
      <c r="D28" s="116"/>
      <c r="E28" s="116"/>
      <c r="F28" s="116"/>
      <c r="G28" s="116"/>
      <c r="H28" s="108"/>
      <c r="I28" s="111"/>
      <c r="J28" s="108"/>
      <c r="K28" s="111"/>
      <c r="L28" s="115"/>
      <c r="M28" s="108"/>
      <c r="N28" s="108"/>
      <c r="O28" s="108"/>
    </row>
    <row r="29" spans="1:15" x14ac:dyDescent="0.25">
      <c r="A29" s="116"/>
      <c r="B29" s="116"/>
      <c r="C29" s="116"/>
      <c r="D29" s="116"/>
      <c r="E29" s="116"/>
      <c r="F29" s="116"/>
      <c r="G29" s="116"/>
      <c r="H29" s="108"/>
      <c r="I29" s="111"/>
      <c r="J29" s="108"/>
      <c r="K29" s="111"/>
      <c r="L29" s="108"/>
      <c r="M29" s="108"/>
      <c r="N29" s="108"/>
      <c r="O29" s="108"/>
    </row>
    <row r="30" spans="1:15" x14ac:dyDescent="0.25">
      <c r="A30" s="116"/>
      <c r="B30" s="116"/>
      <c r="C30" s="116"/>
      <c r="D30" s="116"/>
      <c r="E30" s="116"/>
      <c r="F30" s="116"/>
      <c r="G30" s="116"/>
      <c r="H30" s="108"/>
      <c r="I30" s="111"/>
      <c r="J30" s="108"/>
      <c r="K30" s="111"/>
      <c r="L30" s="108"/>
      <c r="M30" s="108"/>
      <c r="N30" s="108"/>
      <c r="O30" s="108"/>
    </row>
    <row r="31" spans="1:15" x14ac:dyDescent="0.25">
      <c r="A31" s="116"/>
      <c r="B31" s="116"/>
      <c r="C31" s="116"/>
      <c r="D31" s="116"/>
      <c r="E31" s="116"/>
      <c r="F31" s="116"/>
      <c r="G31" s="116"/>
      <c r="H31" s="108"/>
      <c r="I31" s="111"/>
      <c r="J31" s="108"/>
      <c r="K31" s="111"/>
      <c r="L31" s="108"/>
      <c r="M31" s="108"/>
      <c r="N31" s="108"/>
      <c r="O31" s="108"/>
    </row>
    <row r="32" spans="1:15" x14ac:dyDescent="0.25">
      <c r="A32" s="116"/>
      <c r="B32" s="116"/>
      <c r="C32" s="116"/>
      <c r="D32" s="116"/>
      <c r="E32" s="116"/>
      <c r="F32" s="116"/>
      <c r="G32" s="116"/>
      <c r="H32" s="108"/>
      <c r="I32" s="111"/>
      <c r="J32" s="108"/>
      <c r="K32" s="111"/>
      <c r="L32" s="108"/>
      <c r="M32" s="108"/>
      <c r="N32" s="108"/>
      <c r="O32" s="108"/>
    </row>
    <row r="33" spans="1:15" x14ac:dyDescent="0.25">
      <c r="A33" s="116"/>
      <c r="B33" s="116"/>
      <c r="C33" s="116"/>
      <c r="D33" s="116"/>
      <c r="E33" s="116"/>
      <c r="F33" s="116"/>
      <c r="G33" s="116"/>
      <c r="H33" s="108"/>
      <c r="I33" s="111"/>
      <c r="J33" s="108"/>
      <c r="K33" s="111"/>
      <c r="L33" s="108"/>
      <c r="M33" s="108"/>
      <c r="N33" s="108"/>
      <c r="O33" s="108"/>
    </row>
    <row r="34" spans="1:15" x14ac:dyDescent="0.25">
      <c r="A34" s="116"/>
      <c r="B34" s="116"/>
      <c r="C34" s="116"/>
      <c r="D34" s="116"/>
      <c r="E34" s="116"/>
      <c r="F34" s="116"/>
      <c r="G34" s="116"/>
      <c r="H34" s="108"/>
      <c r="I34" s="111"/>
      <c r="J34" s="108"/>
      <c r="K34" s="111"/>
      <c r="L34" s="108"/>
      <c r="M34" s="108"/>
      <c r="N34" s="108"/>
      <c r="O34" s="108"/>
    </row>
    <row r="35" spans="1:15" x14ac:dyDescent="0.25">
      <c r="A35" s="116"/>
      <c r="B35" s="116"/>
      <c r="C35" s="116"/>
      <c r="D35" s="116"/>
      <c r="E35" s="116"/>
      <c r="F35" s="116"/>
      <c r="G35" s="116"/>
      <c r="H35" s="108"/>
      <c r="I35" s="111"/>
      <c r="J35" s="108"/>
      <c r="K35" s="111"/>
      <c r="L35" s="108"/>
      <c r="M35" s="108"/>
      <c r="N35" s="108"/>
      <c r="O35" s="108"/>
    </row>
    <row r="36" spans="1:15" x14ac:dyDescent="0.25">
      <c r="A36" s="116"/>
      <c r="B36" s="116"/>
      <c r="C36" s="116"/>
      <c r="D36" s="116"/>
      <c r="E36" s="116"/>
      <c r="F36" s="116"/>
      <c r="G36" s="116"/>
      <c r="H36" s="108"/>
      <c r="I36" s="111"/>
      <c r="J36" s="108"/>
      <c r="K36" s="111"/>
      <c r="L36" s="108"/>
      <c r="M36" s="108"/>
      <c r="N36" s="108"/>
      <c r="O36" s="108"/>
    </row>
    <row r="37" spans="1:15" x14ac:dyDescent="0.25">
      <c r="A37" s="116"/>
      <c r="B37" s="116"/>
      <c r="C37" s="116"/>
      <c r="D37" s="116"/>
      <c r="E37" s="116"/>
      <c r="F37" s="116"/>
      <c r="G37" s="116"/>
      <c r="H37" s="108"/>
      <c r="I37" s="111"/>
      <c r="J37" s="108"/>
      <c r="K37" s="111"/>
      <c r="L37" s="108"/>
      <c r="M37" s="108"/>
      <c r="N37" s="108"/>
      <c r="O37" s="108"/>
    </row>
    <row r="38" spans="1:15" x14ac:dyDescent="0.25">
      <c r="A38" s="116"/>
      <c r="B38" s="116"/>
      <c r="C38" s="116"/>
      <c r="D38" s="116"/>
      <c r="E38" s="116"/>
      <c r="F38" s="116"/>
      <c r="G38" s="116"/>
      <c r="H38" s="108"/>
      <c r="I38" s="111"/>
      <c r="J38" s="108"/>
      <c r="K38" s="111"/>
      <c r="L38" s="108"/>
      <c r="M38" s="108"/>
      <c r="N38" s="108"/>
      <c r="O38" s="108"/>
    </row>
    <row r="39" spans="1:15" x14ac:dyDescent="0.25">
      <c r="A39" s="117"/>
      <c r="B39" s="117"/>
      <c r="C39" s="117"/>
      <c r="D39" s="117"/>
      <c r="E39" s="117"/>
      <c r="F39" s="117"/>
      <c r="G39" s="117"/>
    </row>
    <row r="40" spans="1:15" x14ac:dyDescent="0.25">
      <c r="A40" s="117"/>
      <c r="B40" s="117"/>
      <c r="C40" s="117"/>
      <c r="D40" s="117"/>
      <c r="E40" s="117"/>
      <c r="F40" s="117"/>
      <c r="G40" s="117"/>
    </row>
  </sheetData>
  <mergeCells count="7">
    <mergeCell ref="B24:E24"/>
    <mergeCell ref="B5:L5"/>
    <mergeCell ref="B6:L6"/>
    <mergeCell ref="B7:L7"/>
    <mergeCell ref="B8:L8"/>
    <mergeCell ref="B9:L9"/>
    <mergeCell ref="B10:L10"/>
  </mergeCells>
  <phoneticPr fontId="12" type="noConversion"/>
  <printOptions horizontalCentered="1"/>
  <pageMargins left="0" right="0" top="0.74803149606299202" bottom="0.74803149606299202" header="0.31496062992126" footer="0.31496062992126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rgb="FF92D050"/>
  </sheetPr>
  <dimension ref="B5:N30"/>
  <sheetViews>
    <sheetView zoomScale="85" zoomScaleNormal="85" workbookViewId="0">
      <selection activeCell="G34" sqref="G34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60" t="s">
        <v>0</v>
      </c>
      <c r="C5" s="160"/>
      <c r="D5" s="160"/>
      <c r="E5" s="160"/>
      <c r="F5" s="160"/>
      <c r="G5" s="160"/>
      <c r="H5" s="32"/>
      <c r="I5" s="14"/>
      <c r="J5" s="14"/>
      <c r="K5" s="14"/>
      <c r="L5" s="14"/>
      <c r="M5" s="14"/>
      <c r="N5" s="14"/>
    </row>
    <row r="6" spans="2:14" ht="15.75" x14ac:dyDescent="0.25">
      <c r="B6" s="175" t="s">
        <v>58</v>
      </c>
      <c r="C6" s="175"/>
      <c r="D6" s="175"/>
      <c r="E6" s="175"/>
      <c r="F6" s="175"/>
      <c r="G6" s="175"/>
      <c r="H6" s="33"/>
    </row>
    <row r="7" spans="2:14" ht="15.75" x14ac:dyDescent="0.25">
      <c r="B7" s="160" t="s">
        <v>9</v>
      </c>
      <c r="C7" s="160"/>
      <c r="D7" s="160"/>
      <c r="E7" s="160"/>
      <c r="F7" s="160"/>
      <c r="G7" s="160"/>
      <c r="H7" s="33"/>
    </row>
    <row r="8" spans="2:14" ht="15.75" x14ac:dyDescent="0.25">
      <c r="B8" s="175" t="s">
        <v>132</v>
      </c>
      <c r="C8" s="175"/>
      <c r="D8" s="175"/>
      <c r="E8" s="175"/>
      <c r="F8" s="175"/>
      <c r="G8" s="175"/>
      <c r="H8" s="33"/>
    </row>
    <row r="9" spans="2:14" ht="15.75" x14ac:dyDescent="0.25">
      <c r="B9" s="175" t="s">
        <v>86</v>
      </c>
      <c r="C9" s="175"/>
      <c r="D9" s="175"/>
      <c r="E9" s="175"/>
      <c r="F9" s="175"/>
      <c r="G9" s="175"/>
      <c r="H9" s="33"/>
    </row>
    <row r="10" spans="2:14" ht="15.75" x14ac:dyDescent="0.25">
      <c r="B10" s="165" t="s">
        <v>87</v>
      </c>
      <c r="C10" s="165"/>
      <c r="D10" s="165"/>
      <c r="E10" s="165"/>
      <c r="F10" s="165"/>
      <c r="G10" s="165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67</v>
      </c>
      <c r="C14" s="49" t="s">
        <v>14</v>
      </c>
      <c r="D14" s="49" t="s">
        <v>69</v>
      </c>
      <c r="E14" s="49" t="s">
        <v>66</v>
      </c>
      <c r="F14" s="48" t="s">
        <v>68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70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72"/>
      <c r="C24" s="72"/>
      <c r="D24" s="72"/>
      <c r="E24" s="72"/>
      <c r="F24" s="33"/>
      <c r="G24" s="33"/>
      <c r="H24" s="33"/>
    </row>
    <row r="25" spans="2:8" ht="15.75" x14ac:dyDescent="0.25">
      <c r="B25" s="72"/>
      <c r="C25" s="72"/>
      <c r="D25" s="72"/>
      <c r="E25" s="72"/>
      <c r="F25" s="33"/>
      <c r="G25" s="33"/>
      <c r="H25" s="33"/>
    </row>
    <row r="26" spans="2:8" ht="15.75" x14ac:dyDescent="0.25">
      <c r="B26" s="72"/>
      <c r="C26" s="72"/>
      <c r="D26" s="72"/>
      <c r="E26" s="72"/>
      <c r="F26" s="33"/>
      <c r="G26" s="33"/>
      <c r="H26" s="33"/>
    </row>
    <row r="27" spans="2:8" ht="15.75" x14ac:dyDescent="0.25">
      <c r="B27" s="72"/>
      <c r="C27" s="72"/>
      <c r="D27" s="72"/>
      <c r="E27" s="72"/>
      <c r="F27" s="33"/>
      <c r="H27" s="33"/>
    </row>
    <row r="28" spans="2:8" ht="15.75" x14ac:dyDescent="0.25">
      <c r="B28" s="72" t="s">
        <v>82</v>
      </c>
      <c r="C28" s="72"/>
      <c r="D28" s="72"/>
      <c r="E28" s="72"/>
      <c r="F28" s="33"/>
    </row>
    <row r="29" spans="2:8" x14ac:dyDescent="0.25">
      <c r="B29" s="72" t="s">
        <v>83</v>
      </c>
      <c r="C29" s="72"/>
      <c r="D29" s="72"/>
      <c r="E29" s="72"/>
    </row>
    <row r="30" spans="2:8" x14ac:dyDescent="0.25">
      <c r="B30" s="72"/>
      <c r="C30" s="72"/>
      <c r="D30" s="72"/>
      <c r="E30" s="72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760F-0FF5-4B10-BE96-91CEEBEE1E45}">
  <sheetPr>
    <tabColor rgb="FF92D050"/>
    <pageSetUpPr fitToPage="1"/>
  </sheetPr>
  <dimension ref="B2:L133"/>
  <sheetViews>
    <sheetView topLeftCell="B1" workbookViewId="0">
      <selection activeCell="N38" sqref="N38"/>
    </sheetView>
  </sheetViews>
  <sheetFormatPr defaultColWidth="19.140625" defaultRowHeight="15" x14ac:dyDescent="0.25"/>
  <cols>
    <col min="1" max="1" width="0" hidden="1" customWidth="1"/>
    <col min="5" max="6" width="19.140625" style="25"/>
    <col min="9" max="9" width="19.140625" style="25"/>
  </cols>
  <sheetData>
    <row r="2" spans="2:12" ht="28.15" customHeight="1" x14ac:dyDescent="0.25">
      <c r="F2" s="150" t="s">
        <v>131</v>
      </c>
      <c r="G2" s="150"/>
      <c r="H2" s="150"/>
    </row>
    <row r="3" spans="2:12" x14ac:dyDescent="0.25">
      <c r="B3" s="149" t="s">
        <v>14</v>
      </c>
      <c r="C3" s="149" t="s">
        <v>113</v>
      </c>
      <c r="D3" s="149" t="s">
        <v>114</v>
      </c>
      <c r="E3" s="149" t="s">
        <v>120</v>
      </c>
      <c r="F3" s="149" t="s">
        <v>112</v>
      </c>
      <c r="G3" s="149" t="s">
        <v>115</v>
      </c>
      <c r="H3" s="149" t="s">
        <v>116</v>
      </c>
      <c r="I3" s="149" t="s">
        <v>111</v>
      </c>
      <c r="J3" s="149" t="s">
        <v>117</v>
      </c>
      <c r="K3" s="149" t="s">
        <v>118</v>
      </c>
      <c r="L3" s="149" t="s">
        <v>110</v>
      </c>
    </row>
    <row r="4" spans="2:12" x14ac:dyDescent="0.25">
      <c r="B4" s="25">
        <v>45083</v>
      </c>
      <c r="C4">
        <v>1062</v>
      </c>
      <c r="D4" t="s">
        <v>187</v>
      </c>
      <c r="E4" s="25" t="s">
        <v>141</v>
      </c>
      <c r="F4" s="25">
        <v>1</v>
      </c>
      <c r="G4" t="s">
        <v>142</v>
      </c>
      <c r="H4" t="s">
        <v>143</v>
      </c>
      <c r="I4" s="57">
        <v>175</v>
      </c>
      <c r="J4" s="5">
        <v>175</v>
      </c>
      <c r="K4" s="5">
        <v>31.5</v>
      </c>
      <c r="L4" s="5">
        <v>206.5</v>
      </c>
    </row>
    <row r="5" spans="2:12" x14ac:dyDescent="0.25">
      <c r="B5" s="25">
        <v>45083</v>
      </c>
      <c r="C5">
        <v>2099</v>
      </c>
      <c r="D5" t="s">
        <v>188</v>
      </c>
      <c r="E5" s="25" t="s">
        <v>144</v>
      </c>
      <c r="F5" s="25">
        <v>2</v>
      </c>
      <c r="G5" t="s">
        <v>142</v>
      </c>
      <c r="H5" t="s">
        <v>145</v>
      </c>
      <c r="I5" s="57">
        <v>396</v>
      </c>
      <c r="J5" s="5">
        <v>792</v>
      </c>
      <c r="K5" s="5">
        <v>126.72</v>
      </c>
      <c r="L5" s="5">
        <v>918.72</v>
      </c>
    </row>
    <row r="6" spans="2:12" x14ac:dyDescent="0.25">
      <c r="B6" s="25">
        <v>45083</v>
      </c>
      <c r="C6">
        <v>2055</v>
      </c>
      <c r="D6" t="s">
        <v>189</v>
      </c>
      <c r="E6" s="25" t="s">
        <v>144</v>
      </c>
      <c r="F6" s="25">
        <v>1</v>
      </c>
      <c r="G6" t="s">
        <v>142</v>
      </c>
      <c r="H6" t="s">
        <v>145</v>
      </c>
      <c r="I6" s="57">
        <v>518</v>
      </c>
      <c r="J6" s="5">
        <v>518</v>
      </c>
      <c r="K6" s="5">
        <v>82.88</v>
      </c>
      <c r="L6" s="5">
        <v>600.88</v>
      </c>
    </row>
    <row r="7" spans="2:12" x14ac:dyDescent="0.25">
      <c r="B7" s="25">
        <v>45083</v>
      </c>
      <c r="C7">
        <v>2105</v>
      </c>
      <c r="D7" t="s">
        <v>190</v>
      </c>
      <c r="E7" s="25" t="s">
        <v>146</v>
      </c>
      <c r="F7" s="25">
        <v>12</v>
      </c>
      <c r="G7" t="s">
        <v>142</v>
      </c>
      <c r="H7" t="s">
        <v>145</v>
      </c>
      <c r="I7" s="57">
        <v>90</v>
      </c>
      <c r="J7" s="5">
        <v>1080</v>
      </c>
      <c r="K7" s="5">
        <v>194.4</v>
      </c>
      <c r="L7" s="5">
        <v>1274.4000000000001</v>
      </c>
    </row>
    <row r="8" spans="2:12" x14ac:dyDescent="0.25">
      <c r="B8" s="25">
        <v>45083</v>
      </c>
      <c r="C8">
        <v>2019</v>
      </c>
      <c r="D8" t="s">
        <v>191</v>
      </c>
      <c r="E8" s="25" t="s">
        <v>144</v>
      </c>
      <c r="F8" s="25">
        <v>2</v>
      </c>
      <c r="G8" t="s">
        <v>142</v>
      </c>
      <c r="H8" t="s">
        <v>145</v>
      </c>
      <c r="I8" s="57">
        <v>320</v>
      </c>
      <c r="J8" s="5">
        <v>640</v>
      </c>
      <c r="K8" s="5">
        <v>115.19999999999999</v>
      </c>
      <c r="L8" s="5">
        <v>755.2</v>
      </c>
    </row>
    <row r="9" spans="2:12" x14ac:dyDescent="0.25">
      <c r="B9" s="25">
        <v>45083</v>
      </c>
      <c r="C9">
        <v>2020</v>
      </c>
      <c r="D9" t="s">
        <v>192</v>
      </c>
      <c r="E9" s="25" t="s">
        <v>144</v>
      </c>
      <c r="F9" s="25">
        <v>2</v>
      </c>
      <c r="G9" t="s">
        <v>142</v>
      </c>
      <c r="H9" t="s">
        <v>145</v>
      </c>
      <c r="I9" s="57">
        <v>499</v>
      </c>
      <c r="J9" s="5">
        <v>998</v>
      </c>
      <c r="K9" s="5">
        <v>179.64</v>
      </c>
      <c r="L9" s="5">
        <v>1177.6399999999999</v>
      </c>
    </row>
    <row r="10" spans="2:12" x14ac:dyDescent="0.25">
      <c r="B10" s="25">
        <v>45083</v>
      </c>
      <c r="C10">
        <v>2017</v>
      </c>
      <c r="D10" t="s">
        <v>193</v>
      </c>
      <c r="E10" s="25" t="s">
        <v>144</v>
      </c>
      <c r="F10" s="25">
        <v>3</v>
      </c>
      <c r="G10" t="s">
        <v>147</v>
      </c>
      <c r="H10" t="s">
        <v>145</v>
      </c>
      <c r="I10" s="57">
        <v>170</v>
      </c>
      <c r="J10" s="5">
        <v>510</v>
      </c>
      <c r="K10" s="5">
        <v>81.600000000000009</v>
      </c>
      <c r="L10" s="5">
        <v>591.6</v>
      </c>
    </row>
    <row r="11" spans="2:12" x14ac:dyDescent="0.25">
      <c r="B11" s="25">
        <v>45083</v>
      </c>
      <c r="C11">
        <v>2018</v>
      </c>
      <c r="D11" t="s">
        <v>194</v>
      </c>
      <c r="E11" s="25" t="s">
        <v>144</v>
      </c>
      <c r="F11" s="25">
        <v>3</v>
      </c>
      <c r="G11" t="s">
        <v>147</v>
      </c>
      <c r="H11" t="s">
        <v>145</v>
      </c>
      <c r="I11" s="57">
        <v>141</v>
      </c>
      <c r="J11" s="5">
        <v>423</v>
      </c>
      <c r="K11" s="5">
        <v>67.680000000000007</v>
      </c>
      <c r="L11" s="5">
        <v>490.68</v>
      </c>
    </row>
    <row r="12" spans="2:12" x14ac:dyDescent="0.25">
      <c r="B12" s="25">
        <v>45083</v>
      </c>
      <c r="C12">
        <v>2024</v>
      </c>
      <c r="D12" t="s">
        <v>195</v>
      </c>
      <c r="E12" s="25" t="s">
        <v>146</v>
      </c>
      <c r="F12" s="25">
        <v>6</v>
      </c>
      <c r="G12" t="s">
        <v>147</v>
      </c>
      <c r="H12" t="s">
        <v>145</v>
      </c>
      <c r="I12" s="57">
        <v>225</v>
      </c>
      <c r="J12" s="5">
        <v>1350</v>
      </c>
      <c r="K12" s="5">
        <v>243</v>
      </c>
      <c r="L12" s="5">
        <v>1593</v>
      </c>
    </row>
    <row r="13" spans="2:12" x14ac:dyDescent="0.25">
      <c r="B13" s="25">
        <v>45083</v>
      </c>
      <c r="C13">
        <v>2109</v>
      </c>
      <c r="D13" t="s">
        <v>196</v>
      </c>
      <c r="E13" s="25" t="s">
        <v>146</v>
      </c>
      <c r="F13" s="25">
        <v>3</v>
      </c>
      <c r="G13" t="s">
        <v>147</v>
      </c>
      <c r="H13" t="s">
        <v>145</v>
      </c>
      <c r="I13" s="57">
        <v>110</v>
      </c>
      <c r="J13" s="5">
        <v>330</v>
      </c>
      <c r="K13" s="5">
        <v>59.4</v>
      </c>
      <c r="L13" s="5">
        <v>389.4</v>
      </c>
    </row>
    <row r="14" spans="2:12" x14ac:dyDescent="0.25">
      <c r="B14" s="25">
        <v>45083</v>
      </c>
      <c r="C14">
        <v>2106</v>
      </c>
      <c r="D14" t="s">
        <v>197</v>
      </c>
      <c r="E14" s="25" t="s">
        <v>144</v>
      </c>
      <c r="F14" s="25">
        <v>2</v>
      </c>
      <c r="G14" t="s">
        <v>148</v>
      </c>
      <c r="H14" t="s">
        <v>145</v>
      </c>
      <c r="I14" s="57">
        <v>207</v>
      </c>
      <c r="J14" s="5">
        <v>414</v>
      </c>
      <c r="K14" s="5">
        <v>74.52</v>
      </c>
      <c r="L14" s="5">
        <v>488.52</v>
      </c>
    </row>
    <row r="15" spans="2:12" x14ac:dyDescent="0.25">
      <c r="B15" s="25">
        <v>45083</v>
      </c>
      <c r="C15">
        <v>2098</v>
      </c>
      <c r="D15" t="s">
        <v>198</v>
      </c>
      <c r="E15" s="25" t="s">
        <v>144</v>
      </c>
      <c r="F15" s="25">
        <v>2</v>
      </c>
      <c r="G15" t="s">
        <v>148</v>
      </c>
      <c r="H15" t="s">
        <v>145</v>
      </c>
      <c r="I15" s="57">
        <v>110</v>
      </c>
      <c r="J15" s="5">
        <v>220</v>
      </c>
      <c r="K15" s="5">
        <v>39.6</v>
      </c>
      <c r="L15" s="5">
        <v>259.60000000000002</v>
      </c>
    </row>
    <row r="16" spans="2:12" x14ac:dyDescent="0.25">
      <c r="B16" s="25">
        <v>45083</v>
      </c>
      <c r="C16">
        <v>2111</v>
      </c>
      <c r="D16" t="s">
        <v>199</v>
      </c>
      <c r="E16" s="25" t="s">
        <v>146</v>
      </c>
      <c r="F16" s="25">
        <v>10</v>
      </c>
      <c r="G16" t="s">
        <v>147</v>
      </c>
      <c r="H16" t="s">
        <v>145</v>
      </c>
      <c r="I16" s="57">
        <v>120</v>
      </c>
      <c r="J16" s="5">
        <v>1200</v>
      </c>
      <c r="K16" s="5">
        <v>216</v>
      </c>
      <c r="L16" s="5">
        <v>1416</v>
      </c>
    </row>
    <row r="17" spans="2:12" x14ac:dyDescent="0.25">
      <c r="B17" s="25">
        <v>45083</v>
      </c>
      <c r="C17">
        <v>1127</v>
      </c>
      <c r="D17" t="s">
        <v>200</v>
      </c>
      <c r="E17" s="25" t="s">
        <v>141</v>
      </c>
      <c r="F17" s="25">
        <v>1</v>
      </c>
      <c r="G17" t="s">
        <v>148</v>
      </c>
      <c r="H17" t="s">
        <v>143</v>
      </c>
      <c r="I17" s="57">
        <v>778</v>
      </c>
      <c r="J17" s="5">
        <v>778</v>
      </c>
      <c r="K17" s="5">
        <v>140.04</v>
      </c>
      <c r="L17" s="5">
        <v>918.04</v>
      </c>
    </row>
    <row r="18" spans="2:12" x14ac:dyDescent="0.25">
      <c r="B18" s="25">
        <v>45113</v>
      </c>
      <c r="C18">
        <v>2046</v>
      </c>
      <c r="D18" t="s">
        <v>201</v>
      </c>
      <c r="E18" s="25" t="s">
        <v>146</v>
      </c>
      <c r="F18" s="25">
        <v>2</v>
      </c>
      <c r="G18" t="s">
        <v>147</v>
      </c>
      <c r="H18" t="s">
        <v>145</v>
      </c>
      <c r="I18" s="57">
        <v>53</v>
      </c>
      <c r="J18" s="5">
        <v>106</v>
      </c>
      <c r="K18" s="5">
        <v>19.079999999999998</v>
      </c>
      <c r="L18" s="5">
        <v>125.08</v>
      </c>
    </row>
    <row r="19" spans="2:12" x14ac:dyDescent="0.25">
      <c r="B19" s="25">
        <v>45113</v>
      </c>
      <c r="C19">
        <v>2043</v>
      </c>
      <c r="D19" t="s">
        <v>202</v>
      </c>
      <c r="E19" s="25" t="s">
        <v>146</v>
      </c>
      <c r="F19" s="25">
        <v>1</v>
      </c>
      <c r="G19" t="s">
        <v>147</v>
      </c>
      <c r="H19" t="s">
        <v>145</v>
      </c>
      <c r="I19" s="57">
        <v>14.3</v>
      </c>
      <c r="J19" s="5">
        <v>14.3</v>
      </c>
      <c r="K19" s="5">
        <v>2.5739999999999998</v>
      </c>
      <c r="L19" s="5">
        <v>16.874000000000002</v>
      </c>
    </row>
    <row r="20" spans="2:12" x14ac:dyDescent="0.25">
      <c r="B20" s="25">
        <v>45266</v>
      </c>
      <c r="C20">
        <v>2042</v>
      </c>
      <c r="D20" t="s">
        <v>203</v>
      </c>
      <c r="E20" s="25" t="s">
        <v>149</v>
      </c>
      <c r="F20" s="25">
        <v>1</v>
      </c>
      <c r="G20" t="s">
        <v>148</v>
      </c>
      <c r="H20" t="s">
        <v>145</v>
      </c>
      <c r="I20" s="57">
        <v>95</v>
      </c>
      <c r="J20" s="5">
        <v>95</v>
      </c>
      <c r="K20" s="5">
        <v>17.099999999999998</v>
      </c>
      <c r="L20" s="5">
        <v>112.1</v>
      </c>
    </row>
    <row r="21" spans="2:12" x14ac:dyDescent="0.25">
      <c r="B21" s="25">
        <v>45266</v>
      </c>
      <c r="C21">
        <v>2100</v>
      </c>
      <c r="D21" t="s">
        <v>204</v>
      </c>
      <c r="E21" s="25" t="s">
        <v>146</v>
      </c>
      <c r="F21" s="25">
        <v>5</v>
      </c>
      <c r="G21" t="s">
        <v>147</v>
      </c>
      <c r="H21" t="s">
        <v>145</v>
      </c>
      <c r="I21" s="57">
        <v>61</v>
      </c>
      <c r="J21" s="5">
        <v>305</v>
      </c>
      <c r="K21" s="5">
        <v>54.9</v>
      </c>
      <c r="L21" s="5">
        <v>359.9</v>
      </c>
    </row>
    <row r="22" spans="2:12" x14ac:dyDescent="0.25">
      <c r="B22" s="25">
        <v>45266</v>
      </c>
      <c r="C22">
        <v>1000</v>
      </c>
      <c r="D22" t="s">
        <v>205</v>
      </c>
      <c r="E22" s="25" t="s">
        <v>150</v>
      </c>
      <c r="F22" s="25">
        <v>5</v>
      </c>
      <c r="G22" t="s">
        <v>151</v>
      </c>
      <c r="H22" t="s">
        <v>152</v>
      </c>
      <c r="I22" s="57">
        <v>305</v>
      </c>
      <c r="J22" s="5">
        <v>1525</v>
      </c>
      <c r="K22" s="5">
        <v>274.5</v>
      </c>
      <c r="L22" s="5">
        <v>1799.5</v>
      </c>
    </row>
    <row r="23" spans="2:12" x14ac:dyDescent="0.25">
      <c r="B23" s="25">
        <v>45266</v>
      </c>
      <c r="C23">
        <v>2118</v>
      </c>
      <c r="D23" t="s">
        <v>206</v>
      </c>
      <c r="E23" s="25" t="s">
        <v>149</v>
      </c>
      <c r="F23" s="25">
        <v>1</v>
      </c>
      <c r="G23" t="s">
        <v>148</v>
      </c>
      <c r="H23" t="s">
        <v>145</v>
      </c>
      <c r="I23" s="57">
        <v>230</v>
      </c>
      <c r="J23" s="5">
        <v>230</v>
      </c>
      <c r="K23" s="5">
        <v>41.4</v>
      </c>
      <c r="L23" s="5">
        <v>271.39999999999998</v>
      </c>
    </row>
    <row r="24" spans="2:12" x14ac:dyDescent="0.25">
      <c r="B24" s="25" t="s">
        <v>153</v>
      </c>
      <c r="C24">
        <v>2108</v>
      </c>
      <c r="D24" t="s">
        <v>207</v>
      </c>
      <c r="E24" s="25" t="s">
        <v>146</v>
      </c>
      <c r="F24" s="25">
        <v>5</v>
      </c>
      <c r="G24" t="s">
        <v>147</v>
      </c>
      <c r="H24" t="s">
        <v>145</v>
      </c>
      <c r="I24" s="57">
        <v>330</v>
      </c>
      <c r="J24" s="5">
        <v>1650</v>
      </c>
      <c r="K24" s="5">
        <v>297</v>
      </c>
      <c r="L24" s="5">
        <v>1947</v>
      </c>
    </row>
    <row r="25" spans="2:12" x14ac:dyDescent="0.25">
      <c r="B25" s="25" t="s">
        <v>154</v>
      </c>
      <c r="C25">
        <v>2043</v>
      </c>
      <c r="D25" t="s">
        <v>202</v>
      </c>
      <c r="E25" s="25" t="s">
        <v>146</v>
      </c>
      <c r="F25" s="25">
        <v>1</v>
      </c>
      <c r="G25" t="s">
        <v>147</v>
      </c>
      <c r="H25" t="s">
        <v>145</v>
      </c>
      <c r="I25" s="57">
        <v>14.3</v>
      </c>
      <c r="J25" s="5">
        <v>14.3</v>
      </c>
      <c r="K25" s="5">
        <v>2.5739999999999998</v>
      </c>
      <c r="L25" s="5">
        <v>16.874000000000002</v>
      </c>
    </row>
    <row r="26" spans="2:12" x14ac:dyDescent="0.25">
      <c r="B26" s="25" t="s">
        <v>154</v>
      </c>
      <c r="C26">
        <v>1028</v>
      </c>
      <c r="D26" t="s">
        <v>208</v>
      </c>
      <c r="E26" s="25" t="s">
        <v>141</v>
      </c>
      <c r="F26" s="25">
        <v>2</v>
      </c>
      <c r="G26" t="s">
        <v>148</v>
      </c>
      <c r="H26" t="s">
        <v>155</v>
      </c>
      <c r="I26" s="57">
        <v>185</v>
      </c>
      <c r="J26" s="5">
        <v>370</v>
      </c>
      <c r="K26" s="5">
        <v>0</v>
      </c>
      <c r="L26" s="5">
        <v>370</v>
      </c>
    </row>
    <row r="27" spans="2:12" x14ac:dyDescent="0.25">
      <c r="B27" s="25" t="s">
        <v>154</v>
      </c>
      <c r="C27">
        <v>1026</v>
      </c>
      <c r="D27" t="s">
        <v>209</v>
      </c>
      <c r="E27" s="25" t="s">
        <v>141</v>
      </c>
      <c r="F27" s="25">
        <v>2</v>
      </c>
      <c r="G27" t="s">
        <v>148</v>
      </c>
      <c r="H27" t="s">
        <v>155</v>
      </c>
      <c r="I27" s="57">
        <v>39</v>
      </c>
      <c r="J27" s="5">
        <v>78</v>
      </c>
      <c r="K27" s="5">
        <v>0</v>
      </c>
      <c r="L27" s="5">
        <v>78</v>
      </c>
    </row>
    <row r="28" spans="2:12" x14ac:dyDescent="0.25">
      <c r="B28" s="25" t="s">
        <v>154</v>
      </c>
      <c r="C28">
        <v>1017</v>
      </c>
      <c r="D28" t="s">
        <v>210</v>
      </c>
      <c r="E28" s="25" t="s">
        <v>141</v>
      </c>
      <c r="F28" s="25">
        <v>2</v>
      </c>
      <c r="G28" t="s">
        <v>148</v>
      </c>
      <c r="H28" t="s">
        <v>155</v>
      </c>
      <c r="I28" s="57">
        <v>130</v>
      </c>
      <c r="J28" s="5">
        <v>260</v>
      </c>
      <c r="K28" s="5">
        <v>46.8</v>
      </c>
      <c r="L28" s="5">
        <v>306.8</v>
      </c>
    </row>
    <row r="29" spans="2:12" x14ac:dyDescent="0.25">
      <c r="B29" s="25" t="s">
        <v>154</v>
      </c>
      <c r="C29">
        <v>1032</v>
      </c>
      <c r="D29" t="s">
        <v>211</v>
      </c>
      <c r="E29" s="25" t="s">
        <v>141</v>
      </c>
      <c r="F29" s="25">
        <v>1</v>
      </c>
      <c r="G29" t="s">
        <v>148</v>
      </c>
      <c r="H29" t="s">
        <v>155</v>
      </c>
      <c r="I29" s="57">
        <v>195.5</v>
      </c>
      <c r="J29" s="5">
        <v>195.5</v>
      </c>
      <c r="K29" s="5">
        <v>35.19</v>
      </c>
      <c r="L29" s="5">
        <v>230.69</v>
      </c>
    </row>
    <row r="30" spans="2:12" x14ac:dyDescent="0.25">
      <c r="B30" s="25" t="s">
        <v>154</v>
      </c>
      <c r="C30">
        <v>1063</v>
      </c>
      <c r="D30" t="s">
        <v>212</v>
      </c>
      <c r="E30" s="25" t="s">
        <v>141</v>
      </c>
      <c r="F30" s="25">
        <v>1</v>
      </c>
      <c r="G30" t="s">
        <v>148</v>
      </c>
      <c r="H30" t="s">
        <v>155</v>
      </c>
      <c r="I30" s="57">
        <v>88</v>
      </c>
      <c r="J30" s="5">
        <v>88</v>
      </c>
      <c r="K30" s="5">
        <v>15.84</v>
      </c>
      <c r="L30" s="5">
        <v>103.84</v>
      </c>
    </row>
    <row r="31" spans="2:12" x14ac:dyDescent="0.25">
      <c r="B31" s="25" t="s">
        <v>154</v>
      </c>
      <c r="C31">
        <v>2046</v>
      </c>
      <c r="D31" t="s">
        <v>201</v>
      </c>
      <c r="E31" s="25" t="s">
        <v>146</v>
      </c>
      <c r="F31" s="25">
        <v>2</v>
      </c>
      <c r="G31" t="s">
        <v>147</v>
      </c>
      <c r="H31" t="s">
        <v>145</v>
      </c>
      <c r="I31" s="57">
        <v>53</v>
      </c>
      <c r="J31" s="5">
        <v>106</v>
      </c>
      <c r="K31" s="5">
        <v>19.079999999999998</v>
      </c>
      <c r="L31" s="5">
        <v>125.08</v>
      </c>
    </row>
    <row r="32" spans="2:12" x14ac:dyDescent="0.25">
      <c r="B32" s="25" t="s">
        <v>129</v>
      </c>
      <c r="C32">
        <v>2100</v>
      </c>
      <c r="D32" t="s">
        <v>204</v>
      </c>
      <c r="E32" s="25" t="s">
        <v>146</v>
      </c>
      <c r="F32" s="25">
        <v>5</v>
      </c>
      <c r="G32" t="s">
        <v>147</v>
      </c>
      <c r="H32" t="s">
        <v>145</v>
      </c>
      <c r="I32" s="57">
        <v>61</v>
      </c>
      <c r="J32" s="5">
        <v>305</v>
      </c>
      <c r="K32" s="5">
        <v>54.9</v>
      </c>
      <c r="L32" s="5">
        <v>359.9</v>
      </c>
    </row>
    <row r="33" spans="2:12" x14ac:dyDescent="0.25">
      <c r="B33" s="25" t="s">
        <v>129</v>
      </c>
      <c r="C33">
        <v>2105</v>
      </c>
      <c r="D33" t="s">
        <v>190</v>
      </c>
      <c r="E33" s="25" t="s">
        <v>146</v>
      </c>
      <c r="F33" s="25">
        <v>12</v>
      </c>
      <c r="G33" t="s">
        <v>148</v>
      </c>
      <c r="H33" t="s">
        <v>145</v>
      </c>
      <c r="I33" s="57">
        <v>90</v>
      </c>
      <c r="J33" s="5">
        <v>1080</v>
      </c>
      <c r="K33" s="5">
        <v>194.4</v>
      </c>
      <c r="L33" s="5">
        <v>1274.4000000000001</v>
      </c>
    </row>
    <row r="34" spans="2:12" x14ac:dyDescent="0.25">
      <c r="B34" s="25" t="s">
        <v>156</v>
      </c>
      <c r="C34">
        <v>1019</v>
      </c>
      <c r="D34" t="s">
        <v>213</v>
      </c>
      <c r="E34" s="25" t="s">
        <v>141</v>
      </c>
      <c r="F34" s="25">
        <v>25</v>
      </c>
      <c r="G34" t="s">
        <v>148</v>
      </c>
      <c r="H34" t="s">
        <v>157</v>
      </c>
      <c r="I34" s="57">
        <v>1.95</v>
      </c>
      <c r="J34" s="5">
        <v>48.75</v>
      </c>
      <c r="K34" s="5">
        <v>8.7750000000000004</v>
      </c>
      <c r="L34" s="5">
        <v>57.524999999999999</v>
      </c>
    </row>
    <row r="35" spans="2:12" x14ac:dyDescent="0.25">
      <c r="B35" s="25" t="s">
        <v>158</v>
      </c>
      <c r="C35">
        <v>1144</v>
      </c>
      <c r="D35" t="s">
        <v>214</v>
      </c>
      <c r="E35" s="25" t="s">
        <v>141</v>
      </c>
      <c r="F35" s="25">
        <v>2</v>
      </c>
      <c r="G35" t="s">
        <v>148</v>
      </c>
      <c r="H35" t="s">
        <v>159</v>
      </c>
      <c r="I35" s="57">
        <v>725</v>
      </c>
      <c r="J35" s="5">
        <v>1450</v>
      </c>
      <c r="K35" s="5">
        <v>261</v>
      </c>
      <c r="L35" s="5">
        <v>1711</v>
      </c>
    </row>
    <row r="36" spans="2:12" x14ac:dyDescent="0.25">
      <c r="B36" s="25" t="s">
        <v>158</v>
      </c>
      <c r="C36">
        <v>1028</v>
      </c>
      <c r="D36" t="s">
        <v>208</v>
      </c>
      <c r="E36" s="25" t="s">
        <v>141</v>
      </c>
      <c r="F36" s="25">
        <v>1</v>
      </c>
      <c r="G36" t="s">
        <v>148</v>
      </c>
      <c r="H36" t="s">
        <v>157</v>
      </c>
      <c r="I36" s="57">
        <v>185</v>
      </c>
      <c r="J36" s="5">
        <v>185</v>
      </c>
      <c r="K36" s="5">
        <v>0</v>
      </c>
      <c r="L36" s="5">
        <v>185</v>
      </c>
    </row>
    <row r="37" spans="2:12" x14ac:dyDescent="0.25">
      <c r="B37" s="25" t="s">
        <v>160</v>
      </c>
      <c r="C37">
        <v>2009</v>
      </c>
      <c r="D37" t="s">
        <v>215</v>
      </c>
      <c r="E37" s="25" t="s">
        <v>144</v>
      </c>
      <c r="F37" s="25">
        <v>20</v>
      </c>
      <c r="G37" t="s">
        <v>148</v>
      </c>
      <c r="H37" t="s">
        <v>145</v>
      </c>
      <c r="I37" s="57">
        <v>12</v>
      </c>
      <c r="J37" s="5">
        <v>240</v>
      </c>
      <c r="K37" s="5">
        <v>0</v>
      </c>
      <c r="L37" s="5">
        <v>240</v>
      </c>
    </row>
    <row r="38" spans="2:12" x14ac:dyDescent="0.25">
      <c r="B38" s="25" t="s">
        <v>160</v>
      </c>
      <c r="C38">
        <v>1133</v>
      </c>
      <c r="D38" t="s">
        <v>216</v>
      </c>
      <c r="E38" s="25" t="s">
        <v>141</v>
      </c>
      <c r="F38" s="25">
        <v>1</v>
      </c>
      <c r="G38" t="s">
        <v>148</v>
      </c>
      <c r="H38" t="s">
        <v>143</v>
      </c>
      <c r="I38" s="57">
        <v>98</v>
      </c>
      <c r="J38" s="5">
        <v>98</v>
      </c>
      <c r="K38" s="5">
        <v>17.64</v>
      </c>
      <c r="L38" s="5">
        <v>115.64</v>
      </c>
    </row>
    <row r="39" spans="2:12" x14ac:dyDescent="0.25">
      <c r="B39" s="25" t="s">
        <v>160</v>
      </c>
      <c r="C39">
        <v>1051</v>
      </c>
      <c r="D39" t="s">
        <v>217</v>
      </c>
      <c r="E39" s="25" t="s">
        <v>141</v>
      </c>
      <c r="F39" s="25">
        <v>1</v>
      </c>
      <c r="G39" t="s">
        <v>148</v>
      </c>
      <c r="H39" t="s">
        <v>161</v>
      </c>
      <c r="I39" s="57">
        <v>30</v>
      </c>
      <c r="J39" s="5">
        <v>30</v>
      </c>
      <c r="K39" s="5">
        <v>5.3999999999999995</v>
      </c>
      <c r="L39" s="5">
        <v>35.4</v>
      </c>
    </row>
    <row r="40" spans="2:12" x14ac:dyDescent="0.25">
      <c r="B40" s="25" t="s">
        <v>130</v>
      </c>
      <c r="C40">
        <v>2117</v>
      </c>
      <c r="D40" t="s">
        <v>218</v>
      </c>
      <c r="E40" s="25" t="s">
        <v>149</v>
      </c>
      <c r="F40" s="25">
        <v>2</v>
      </c>
      <c r="G40" t="s">
        <v>162</v>
      </c>
      <c r="H40" t="s">
        <v>145</v>
      </c>
      <c r="I40" s="57">
        <v>150</v>
      </c>
      <c r="J40" s="5">
        <v>300</v>
      </c>
      <c r="K40" s="5">
        <v>54</v>
      </c>
      <c r="L40" s="5">
        <v>354</v>
      </c>
    </row>
    <row r="41" spans="2:12" x14ac:dyDescent="0.25">
      <c r="B41" s="25" t="s">
        <v>130</v>
      </c>
      <c r="C41">
        <v>2113</v>
      </c>
      <c r="D41" t="s">
        <v>219</v>
      </c>
      <c r="E41" s="25" t="s">
        <v>149</v>
      </c>
      <c r="F41" s="25">
        <v>1</v>
      </c>
      <c r="G41" t="s">
        <v>162</v>
      </c>
      <c r="H41" t="s">
        <v>145</v>
      </c>
      <c r="I41" s="57">
        <v>330</v>
      </c>
      <c r="J41" s="5">
        <v>330</v>
      </c>
      <c r="K41" s="5">
        <v>59.4</v>
      </c>
      <c r="L41" s="5">
        <v>389.4</v>
      </c>
    </row>
    <row r="42" spans="2:12" x14ac:dyDescent="0.25">
      <c r="B42" s="25" t="s">
        <v>130</v>
      </c>
      <c r="C42">
        <v>2109</v>
      </c>
      <c r="D42" t="s">
        <v>196</v>
      </c>
      <c r="E42" s="25" t="s">
        <v>146</v>
      </c>
      <c r="F42" s="25">
        <v>5</v>
      </c>
      <c r="G42" t="s">
        <v>147</v>
      </c>
      <c r="H42" t="s">
        <v>145</v>
      </c>
      <c r="I42" s="57">
        <v>110</v>
      </c>
      <c r="J42" s="5">
        <v>550</v>
      </c>
      <c r="K42" s="5">
        <v>99</v>
      </c>
      <c r="L42" s="5">
        <v>649</v>
      </c>
    </row>
    <row r="43" spans="2:12" x14ac:dyDescent="0.25">
      <c r="B43" s="25" t="s">
        <v>130</v>
      </c>
      <c r="C43">
        <v>2024</v>
      </c>
      <c r="D43" t="s">
        <v>195</v>
      </c>
      <c r="E43" s="25" t="s">
        <v>146</v>
      </c>
      <c r="F43" s="25">
        <v>5</v>
      </c>
      <c r="G43" t="s">
        <v>147</v>
      </c>
      <c r="H43" t="s">
        <v>145</v>
      </c>
      <c r="I43" s="57">
        <v>225</v>
      </c>
      <c r="J43" s="5">
        <v>1125</v>
      </c>
      <c r="K43" s="5">
        <v>202.5</v>
      </c>
      <c r="L43" s="5">
        <v>1327.5</v>
      </c>
    </row>
    <row r="44" spans="2:12" x14ac:dyDescent="0.25">
      <c r="B44" s="25" t="s">
        <v>130</v>
      </c>
      <c r="C44">
        <v>2100</v>
      </c>
      <c r="D44" t="s">
        <v>204</v>
      </c>
      <c r="E44" s="25" t="s">
        <v>146</v>
      </c>
      <c r="F44" s="25">
        <v>5</v>
      </c>
      <c r="G44" t="s">
        <v>147</v>
      </c>
      <c r="H44" t="s">
        <v>145</v>
      </c>
      <c r="I44" s="57">
        <v>61</v>
      </c>
      <c r="J44" s="5">
        <v>305</v>
      </c>
      <c r="K44" s="5">
        <v>54.9</v>
      </c>
      <c r="L44" s="5">
        <v>359.9</v>
      </c>
    </row>
    <row r="45" spans="2:12" x14ac:dyDescent="0.25">
      <c r="B45" s="25" t="s">
        <v>126</v>
      </c>
      <c r="C45">
        <v>1070</v>
      </c>
      <c r="D45" t="s">
        <v>220</v>
      </c>
      <c r="E45" s="25" t="s">
        <v>141</v>
      </c>
      <c r="F45" s="25">
        <v>1</v>
      </c>
      <c r="G45" t="s">
        <v>148</v>
      </c>
      <c r="H45" t="s">
        <v>163</v>
      </c>
      <c r="I45" s="57">
        <v>395</v>
      </c>
      <c r="J45" s="5">
        <v>395</v>
      </c>
      <c r="K45" s="5">
        <v>71.099999999999994</v>
      </c>
      <c r="L45" s="5">
        <v>466.1</v>
      </c>
    </row>
    <row r="46" spans="2:12" x14ac:dyDescent="0.25">
      <c r="B46" s="25" t="s">
        <v>126</v>
      </c>
      <c r="C46">
        <v>1156</v>
      </c>
      <c r="D46" t="s">
        <v>221</v>
      </c>
      <c r="E46" s="25" t="s">
        <v>164</v>
      </c>
      <c r="F46" s="25">
        <v>2</v>
      </c>
      <c r="G46" t="s">
        <v>165</v>
      </c>
      <c r="H46" t="s">
        <v>157</v>
      </c>
      <c r="I46" s="57">
        <v>295</v>
      </c>
      <c r="J46" s="5">
        <v>590</v>
      </c>
      <c r="K46" s="5">
        <v>0</v>
      </c>
      <c r="L46" s="5">
        <v>590</v>
      </c>
    </row>
    <row r="47" spans="2:12" ht="15.75" thickBot="1" x14ac:dyDescent="0.3">
      <c r="I47" s="57"/>
      <c r="J47" s="5"/>
      <c r="K47" s="151">
        <v>3561.2330000000006</v>
      </c>
      <c r="L47" s="151">
        <v>25058.083000000006</v>
      </c>
    </row>
    <row r="48" spans="2:12" ht="15.75" thickTop="1" x14ac:dyDescent="0.25"/>
    <row r="133" spans="5:9" s="5" customFormat="1" x14ac:dyDescent="0.25">
      <c r="E133" s="57"/>
      <c r="F133" s="57"/>
      <c r="I133" s="57"/>
    </row>
  </sheetData>
  <pageMargins left="0.7" right="0.7" top="0.75" bottom="0.75" header="0.3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2023-07-10T16:01:42Z</cp:lastPrinted>
  <dcterms:created xsi:type="dcterms:W3CDTF">2018-04-17T18:57:16Z</dcterms:created>
  <dcterms:modified xsi:type="dcterms:W3CDTF">2023-07-11T13:11:00Z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