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779" documentId="13_ncr:1_{272474FD-14FB-46C9-A5F4-03F9F094FDA0}" xr6:coauthVersionLast="47" xr6:coauthVersionMax="47" xr10:uidLastSave="{B8C3A6FC-42ED-4F43-A489-263C32952559}"/>
  <bookViews>
    <workbookView xWindow="-120" yWindow="-120" windowWidth="29040" windowHeight="15720" tabRatio="928" activeTab="6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  <sheet name="CUENTAS PAGADAS" sheetId="19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7" l="1"/>
  <c r="I20" i="7"/>
  <c r="K19" i="7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16" i="19"/>
  <c r="C18" i="9" l="1"/>
  <c r="K18" i="7"/>
  <c r="H40" i="21" l="1"/>
  <c r="I40" i="21" s="1"/>
  <c r="C40" i="21"/>
  <c r="B40" i="21"/>
  <c r="H39" i="21"/>
  <c r="I39" i="21" s="1"/>
  <c r="C39" i="21"/>
  <c r="B39" i="21"/>
  <c r="B38" i="21"/>
  <c r="H36" i="21"/>
  <c r="I36" i="21" s="1"/>
  <c r="C36" i="21"/>
  <c r="B36" i="21"/>
  <c r="H35" i="21"/>
  <c r="I35" i="21" s="1"/>
  <c r="C35" i="21"/>
  <c r="B35" i="21"/>
  <c r="H34" i="21"/>
  <c r="I34" i="21" s="1"/>
  <c r="C34" i="21"/>
  <c r="B34" i="21"/>
  <c r="H33" i="21"/>
  <c r="I33" i="21" s="1"/>
  <c r="C33" i="21"/>
  <c r="B33" i="21"/>
  <c r="I32" i="21"/>
  <c r="H32" i="21"/>
  <c r="C32" i="21"/>
  <c r="B32" i="21"/>
  <c r="B31" i="21"/>
  <c r="H30" i="21"/>
  <c r="I30" i="21" s="1"/>
  <c r="C30" i="21"/>
  <c r="B30" i="21"/>
  <c r="H28" i="21"/>
  <c r="H29" i="21" s="1"/>
  <c r="I29" i="21" s="1"/>
  <c r="C28" i="21"/>
  <c r="C29" i="21" s="1"/>
  <c r="B28" i="21"/>
  <c r="H27" i="21"/>
  <c r="I27" i="21" s="1"/>
  <c r="K27" i="21" s="1"/>
  <c r="C27" i="21"/>
  <c r="B27" i="21"/>
  <c r="I26" i="21"/>
  <c r="H26" i="21"/>
  <c r="C26" i="21"/>
  <c r="B26" i="21"/>
  <c r="H25" i="21"/>
  <c r="I25" i="21" s="1"/>
  <c r="K25" i="21" s="1"/>
  <c r="C25" i="21"/>
  <c r="B25" i="21"/>
  <c r="H24" i="21"/>
  <c r="I24" i="21" s="1"/>
  <c r="C24" i="21"/>
  <c r="C37" i="21" s="1"/>
  <c r="B24" i="21"/>
  <c r="B37" i="21" s="1"/>
  <c r="H23" i="21"/>
  <c r="I23" i="21" s="1"/>
  <c r="C23" i="21"/>
  <c r="C38" i="21" s="1"/>
  <c r="B23" i="21"/>
  <c r="I22" i="21"/>
  <c r="K22" i="21" s="1"/>
  <c r="J21" i="21"/>
  <c r="K21" i="21" s="1"/>
  <c r="I21" i="21"/>
  <c r="I20" i="21"/>
  <c r="J20" i="21" s="1"/>
  <c r="I19" i="21"/>
  <c r="I18" i="21"/>
  <c r="J18" i="21" s="1"/>
  <c r="K18" i="21" s="1"/>
  <c r="I17" i="21"/>
  <c r="K17" i="21" s="1"/>
  <c r="I16" i="21"/>
  <c r="I15" i="21"/>
  <c r="J15" i="21" s="1"/>
  <c r="K15" i="21" s="1"/>
  <c r="I14" i="21"/>
  <c r="K14" i="21" s="1"/>
  <c r="I13" i="21"/>
  <c r="I12" i="21"/>
  <c r="J12" i="21" s="1"/>
  <c r="K12" i="21" s="1"/>
  <c r="I11" i="21"/>
  <c r="I10" i="21"/>
  <c r="K10" i="21" s="1"/>
  <c r="I9" i="21"/>
  <c r="J9" i="21" s="1"/>
  <c r="K9" i="21" s="1"/>
  <c r="I8" i="21"/>
  <c r="I7" i="21"/>
  <c r="K7" i="21" s="1"/>
  <c r="K6" i="21"/>
  <c r="I6" i="21"/>
  <c r="I5" i="21"/>
  <c r="C31" i="21" l="1"/>
  <c r="H31" i="21"/>
  <c r="H38" i="21" s="1"/>
  <c r="I38" i="21" s="1"/>
  <c r="K13" i="21"/>
  <c r="J24" i="21"/>
  <c r="K24" i="21" s="1"/>
  <c r="K16" i="21"/>
  <c r="J23" i="21"/>
  <c r="K23" i="21" s="1"/>
  <c r="J29" i="21"/>
  <c r="K29" i="21" s="1"/>
  <c r="J34" i="21"/>
  <c r="K34" i="21" s="1"/>
  <c r="K19" i="21"/>
  <c r="J39" i="21"/>
  <c r="K39" i="21" s="1"/>
  <c r="J30" i="21"/>
  <c r="K30" i="21" s="1"/>
  <c r="J33" i="21"/>
  <c r="K33" i="21" s="1"/>
  <c r="J35" i="21"/>
  <c r="K35" i="21" s="1"/>
  <c r="J38" i="21"/>
  <c r="K38" i="21" s="1"/>
  <c r="J36" i="21"/>
  <c r="K36" i="21"/>
  <c r="J26" i="21"/>
  <c r="K26" i="21" s="1"/>
  <c r="J16" i="21"/>
  <c r="J32" i="21"/>
  <c r="K32" i="21" s="1"/>
  <c r="K20" i="21"/>
  <c r="H37" i="21"/>
  <c r="I37" i="21" s="1"/>
  <c r="J13" i="21"/>
  <c r="J19" i="21"/>
  <c r="J40" i="21"/>
  <c r="K40" i="21" s="1"/>
  <c r="I28" i="21"/>
  <c r="K28" i="21" s="1"/>
  <c r="I31" i="21"/>
  <c r="J8" i="21"/>
  <c r="K8" i="21" s="1"/>
  <c r="J11" i="21"/>
  <c r="K11" i="21" s="1"/>
  <c r="J5" i="21"/>
  <c r="K5" i="21" s="1"/>
  <c r="J31" i="21" l="1"/>
  <c r="K31" i="21" s="1"/>
  <c r="J37" i="21"/>
  <c r="J41" i="21" s="1"/>
  <c r="K37" i="21" l="1"/>
  <c r="K41" i="21" s="1"/>
  <c r="C25" i="9" s="1"/>
  <c r="D15" i="6" l="1"/>
  <c r="C29" i="2"/>
  <c r="N79" i="8"/>
  <c r="N78" i="8"/>
  <c r="C25" i="2"/>
  <c r="N77" i="8" l="1"/>
  <c r="N76" i="8" l="1"/>
  <c r="I32" i="19"/>
  <c r="N75" i="8"/>
  <c r="K32" i="19" l="1"/>
  <c r="N74" i="8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K17" i="7" l="1"/>
  <c r="J32" i="19" l="1"/>
  <c r="L20" i="7" l="1"/>
  <c r="J20" i="7"/>
  <c r="K16" i="7"/>
  <c r="C36" i="2" l="1"/>
  <c r="J45" i="8"/>
  <c r="P73" i="8"/>
  <c r="I13" i="8" s="1"/>
  <c r="J70" i="8" s="1"/>
  <c r="P47" i="8"/>
  <c r="Q47" i="8"/>
  <c r="J71" i="8" l="1"/>
  <c r="J72" i="8" l="1"/>
  <c r="L32" i="19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l="1"/>
  <c r="C20" i="2" s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<sst xmlns="http://schemas.openxmlformats.org/spreadsheetml/2006/main" count="484" uniqueCount="258">
  <si>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</si>
  <si>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</si>
  <si>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</si>
  <si>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</si>
  <si>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</si>
  <si>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</si>
  <si>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</si>
  <si>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</si>
  <si>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</si>
  <si>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</si>
  <si>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</si>
  <si>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</si>
  <si>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</si>
  <si>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</si>
  <si>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</si>
  <si>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</si>
  <si>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</si>
  <si>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</si>
  <si>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</si>
  <si>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</si>
  <si>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</si>
  <si>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</si>
  <si>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</si>
  <si>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</si>
  <si>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</si>
  <si>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</si>
  <si>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</si>
  <si>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</si>
  <si>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</si>
  <si>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</si>
  <si>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</si>
  <si>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</si>
  <si>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</si>
  <si>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</si>
  <si>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</si>
  <si>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</si>
  <si>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</si>
  <si>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</si>
  <si>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</si>
  <si>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</si>
  <si>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</si>
  <si>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</si>
  <si>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</si>
  <si>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</si>
  <si>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</si>
  <si>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</si>
  <si>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</si>
  <si>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</si>
  <si>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</si>
  <si>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</si>
  <si>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</si>
  <si>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</si>
  <si>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</si>
  <si>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</si>
  <si>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</si>
  <si>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</si>
  <si>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</si>
  <si>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</si>
  <si>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</si>
  <si>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</si>
  <si>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</si>
  <si>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</si>
  <si>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</si>
  <si>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</si>
  <si>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</si>
  <si>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</si>
  <si>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</si>
  <si>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</si>
  <si>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</si>
  <si>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</si>
  <si>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</si>
  <si>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</si>
  <si>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</si>
  <si>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</si>
  <si>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</si>
  <si>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</si>
  <si>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</si>
  <si>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</si>
  <si>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</si>
  <si>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</si>
  <si>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</si>
  <si>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</si>
  <si>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</si>
  <si>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</si>
  <si>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</si>
  <si>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</si>
  <si>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</si>
  <si>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</si>
  <si>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</si>
  <si>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</si>
  <si>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</si>
  <si>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</si>
  <si>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</si>
  <si>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</si>
  <si>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</si>
  <si>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</si>
  <si>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</si>
  <si>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</si>
  <si>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</si>
  <si>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</si>
  <si>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</si>
  <si>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</si>
  <si>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</si>
  <si>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</si>
  <si>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</si>
  <si>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</si>
  <si>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</si>
  <si>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</si>
  <si>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</si>
  <si>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</si>
  <si>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</si>
  <si>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</si>
  <si>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CUENTAS PAGADAS</t>
  </si>
  <si>
    <t>28/02/2024</t>
  </si>
  <si>
    <t>POLIZA VEHICULOS</t>
  </si>
  <si>
    <t>VIGENCIA POLIZAS</t>
  </si>
  <si>
    <t>POLIZA LANCHAS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</si>
  <si>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</si>
  <si>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</si>
  <si>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</si>
  <si>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</si>
  <si>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</si>
  <si>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</si>
  <si>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</si>
  <si>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</si>
  <si>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</si>
  <si>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</si>
  <si>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29/12/2023</t>
  </si>
  <si>
    <t>131-21122-4</t>
  </si>
  <si>
    <t>ALL OFFICE</t>
  </si>
  <si>
    <t>SERV. IMPRESION Y FOTOCOPIAS</t>
  </si>
  <si>
    <t xml:space="preserve">  </t>
  </si>
  <si>
    <t>AL 31 DICIEMBRE, 2023</t>
  </si>
  <si>
    <t>Al 31 DICIEMBRE 2023</t>
  </si>
  <si>
    <t>DISPONIBILIDAD EN BANCO BALANCE CONCILIACION BANCARIA  AL 31 DICIEMBRE 2023</t>
  </si>
  <si>
    <t>TOTAL DISP.  EFECTIVO EN CAJA Y BANCO AL 31/12/2023</t>
  </si>
  <si>
    <t>al 31 DICIEMBRE 2023</t>
  </si>
  <si>
    <t>BALANCE FINAL MATERIAL GASTABLE AL 30/11/2023</t>
  </si>
  <si>
    <t>ENTRADAS MES DE DICIEMBRE 2023</t>
  </si>
  <si>
    <t>TOTAL DISPONIBILIDAD AL MES DE DICIEMBRE 2023</t>
  </si>
  <si>
    <t>SALIDAS MES DICIEMBRE 2023</t>
  </si>
  <si>
    <t>TOTAL DISPONIBILIDAD MATERIAL GASTABLE / SUMINISTROS AL 31 DICIEMBRE 2023</t>
  </si>
  <si>
    <t>AL 31 DICIEMBRE 2023</t>
  </si>
  <si>
    <t>SALIDA DICIEMBRE 2023 MATERIAL GASTABE DE OFICINA Y LIMPIEZA</t>
  </si>
  <si>
    <t>(2)Mochilas escolares</t>
  </si>
  <si>
    <t>2.3.2.2.01</t>
  </si>
  <si>
    <t>UNIDAD</t>
  </si>
  <si>
    <t>DONADOS ADEOARD</t>
  </si>
  <si>
    <t>(2) Cuadernos escolares</t>
  </si>
  <si>
    <t>2.3.9.2.01</t>
  </si>
  <si>
    <t>(2)Lapices de madera</t>
  </si>
  <si>
    <t>(3) Gomas de borrar</t>
  </si>
  <si>
    <t>(2) Juego de reglas 4/1</t>
  </si>
  <si>
    <t>Lapices de colores</t>
  </si>
  <si>
    <t>(2) Sacapuntas</t>
  </si>
  <si>
    <t>(2)Cartuchera plastica</t>
  </si>
  <si>
    <t>(2)Tempera mochila</t>
  </si>
  <si>
    <t>(2)Cuaderno de dibujo</t>
  </si>
  <si>
    <t>(2) Marcadores permanente Mochila</t>
  </si>
  <si>
    <t>(2) Resaltador amarillo mochila</t>
  </si>
  <si>
    <t>(3) Boligrafo pelikan mochila</t>
  </si>
  <si>
    <t>(2) Folder plastico</t>
  </si>
  <si>
    <t>(2) Folders de colores</t>
  </si>
  <si>
    <t>(2) Grapadora Mini mochilas</t>
  </si>
  <si>
    <t>(2) Ega Blanca Mochila</t>
  </si>
  <si>
    <t>Crayones de cera mochila</t>
  </si>
  <si>
    <t>2.3.3.2.01</t>
  </si>
  <si>
    <t>COCINA</t>
  </si>
  <si>
    <t>2.3.3.1.01</t>
  </si>
  <si>
    <t>RESMA</t>
  </si>
  <si>
    <t>CENTRO DE COPIADO</t>
  </si>
  <si>
    <t>2.3.5.5.01</t>
  </si>
  <si>
    <t>PAQUETE</t>
  </si>
  <si>
    <t>MARIA</t>
  </si>
  <si>
    <t>JOHNSON</t>
  </si>
  <si>
    <t>13/12/2023</t>
  </si>
  <si>
    <t>FARDO</t>
  </si>
  <si>
    <t>14/12/2023</t>
  </si>
  <si>
    <t>18/12/2023</t>
  </si>
  <si>
    <t>GLORIA</t>
  </si>
  <si>
    <t>21/12/2023</t>
  </si>
  <si>
    <t>NELSON</t>
  </si>
  <si>
    <t>DANIELA</t>
  </si>
  <si>
    <t>27/12/2023</t>
  </si>
  <si>
    <t>PILAR</t>
  </si>
  <si>
    <t>28/12/2023</t>
  </si>
  <si>
    <t>28/01/2024</t>
  </si>
  <si>
    <t>B1500002148</t>
  </si>
  <si>
    <t>26/12/2023</t>
  </si>
  <si>
    <t>26/01/2024</t>
  </si>
  <si>
    <t>130-07451-8</t>
  </si>
  <si>
    <t>B1500000161</t>
  </si>
  <si>
    <t>INNOVA</t>
  </si>
  <si>
    <t>ASESORIA TECNICA</t>
  </si>
  <si>
    <t>132-00535-1</t>
  </si>
  <si>
    <t>B1500000004</t>
  </si>
  <si>
    <t>MARKETING ASOCIADO</t>
  </si>
  <si>
    <t>PAGO 20% FINAL VIDEO EDUCATIVO</t>
  </si>
  <si>
    <t>EDESUR DOMINICANA</t>
  </si>
  <si>
    <t>ALTICE DOMINICANA</t>
  </si>
  <si>
    <t>BULMARO XAVIER RODRIGUEZ ROMAN</t>
  </si>
  <si>
    <t>GRUPO LFA</t>
  </si>
  <si>
    <t>GRUPO COMETA</t>
  </si>
  <si>
    <t>ROMERO SHIPPING Y LOGISTICS</t>
  </si>
  <si>
    <t>SOCIEDAD DOMINICANA DE ABOGADOS SIGLO XXI</t>
  </si>
  <si>
    <t>BANRESERVAS</t>
  </si>
  <si>
    <t>AUTORIDAD NACIONAL DE ASUNTOS MARITIMOS</t>
  </si>
  <si>
    <t>FONT VELLA INTERVEST</t>
  </si>
  <si>
    <t>INSTITUTO NACIONAL DE ADMINISTRACION PUBLICA</t>
  </si>
  <si>
    <t xml:space="preserve">ARTE SAN RAMON </t>
  </si>
  <si>
    <t>GULFSTREAM PETROLEUM DOMINICANA SRL</t>
  </si>
  <si>
    <t>INNOVA SOLUTIONS GROUP</t>
  </si>
  <si>
    <t>HUMANO SEGUROS</t>
  </si>
  <si>
    <t>PAGO ENERGIA DIC 2023</t>
  </si>
  <si>
    <t>PAGO SERV TELEFOICO UTILIZADO EN EL DEPTO TECNOCLOGIA DIC 2023</t>
  </si>
  <si>
    <t>PAGO PRODUCTOS 4,6 Y 7</t>
  </si>
  <si>
    <t>PAGO IMPRESION MEMORIA 2023</t>
  </si>
  <si>
    <t>PAGO NEUMATICOS T4</t>
  </si>
  <si>
    <t>PAGO TRANSPORTE INTERNACIONAL</t>
  </si>
  <si>
    <t>PAGO CAPACITACION</t>
  </si>
  <si>
    <t>PAGOS DE SUSCRPCION DE PLATAFORMA SARGAZO Y BOYAS</t>
  </si>
  <si>
    <t>VIATICOS DENTRO DEL PAIS OCT Y NOV 2023</t>
  </si>
  <si>
    <t>PAGO ALQUILER DIC 2023</t>
  </si>
  <si>
    <t>PAGO CURSO SOBRE INTELIGENCIA EMOCIONAL Y HABILIDDAES DE LIDERAZGO</t>
  </si>
  <si>
    <t>PAGO ENMARCADODE MAPAS TOPOBATIMETRICOS DE LA REP DOM</t>
  </si>
  <si>
    <t>PAGO TICKETS COMBUSTIBLE DIC 2023</t>
  </si>
  <si>
    <t>PAGO ASESORIA DESDE 28/10/2023 HASTA 28/11/2023</t>
  </si>
  <si>
    <t>PAGO CORRESP A DIC 2023</t>
  </si>
  <si>
    <t>B1500421961</t>
  </si>
  <si>
    <t>B1500055944</t>
  </si>
  <si>
    <t>B1700000022</t>
  </si>
  <si>
    <t>B1500002913</t>
  </si>
  <si>
    <t>B1500004738</t>
  </si>
  <si>
    <t>B1500000164</t>
  </si>
  <si>
    <t>B1500000286</t>
  </si>
  <si>
    <t>N/A</t>
  </si>
  <si>
    <t>B1500000036</t>
  </si>
  <si>
    <t>B1500000542</t>
  </si>
  <si>
    <t>B1500000543</t>
  </si>
  <si>
    <t>B1500000476</t>
  </si>
  <si>
    <t>B1500002742</t>
  </si>
  <si>
    <t>B1500000160</t>
  </si>
  <si>
    <t>B1500030904</t>
  </si>
  <si>
    <t>completo</t>
  </si>
  <si>
    <t>31/12/2023</t>
  </si>
  <si>
    <t>19/12/2023</t>
  </si>
  <si>
    <t>15/12/2023</t>
  </si>
  <si>
    <t>27/11/2023</t>
  </si>
  <si>
    <t>28/11/2023</t>
  </si>
  <si>
    <t>31/01/2024</t>
  </si>
  <si>
    <t>19/01/2024</t>
  </si>
  <si>
    <t>15/01/2024</t>
  </si>
  <si>
    <t>14/01/2024</t>
  </si>
  <si>
    <t>DESDE 01 AL 31 DICIEMBRE 2023</t>
  </si>
  <si>
    <t>401-50786-2</t>
  </si>
  <si>
    <t>B1500000556</t>
  </si>
  <si>
    <t>INAP</t>
  </si>
  <si>
    <t>CAPACITACION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</si>
</sst>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8" fillId="8" borderId="0" xfId="0" applyFont="1" applyFill="1"/>
    <xf numFmtId="0" fontId="0" fillId="0" borderId="4" xfId="0" applyBorder="1" applyAlignment="1">
      <alignment horizontal="center"/>
    </xf>
    <xf numFmtId="43" fontId="1" fillId="8" borderId="4" xfId="0" applyNumberFormat="1" applyFont="1" applyFill="1" applyBorder="1" applyAlignment="1">
      <alignment horizontal="center" vertical="center" wrapText="1"/>
    </xf>
    <xf numFmtId="43" fontId="1" fillId="0" borderId="16" xfId="1" applyFont="1" applyBorder="1"/>
    <xf numFmtId="0" fontId="11" fillId="0" borderId="0" xfId="0" applyFont="1"/>
    <xf numFmtId="43" fontId="0" fillId="0" borderId="4" xfId="1" applyFont="1" applyBorder="1"/>
    <xf numFmtId="14" fontId="0" fillId="0" borderId="4" xfId="0" applyNumberFormat="1" applyBorder="1" applyAlignment="1">
      <alignment horizontal="center" vertical="center"/>
    </xf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0" fillId="0" borderId="4" xfId="1" applyFont="1" applyBorder="1" applyAlignment="1">
      <alignment horizontal="right"/>
    </xf>
    <xf numFmtId="44" fontId="0" fillId="0" borderId="0" xfId="2" applyFont="1"/>
    <xf numFmtId="44" fontId="0" fillId="0" borderId="0" xfId="0" applyNumberFormat="1"/>
    <xf numFmtId="0" fontId="6" fillId="8" borderId="0" xfId="0" applyFont="1" applyFill="1" applyAlignment="1">
      <alignment vertical="center"/>
    </xf>
    <xf numFmtId="14" fontId="0" fillId="0" borderId="0" xfId="0" applyNumberFormat="1" applyAlignment="1">
      <alignment horizontal="left"/>
    </xf>
    <xf numFmtId="43" fontId="15" fillId="8" borderId="0" xfId="1" applyFont="1" applyFill="1"/>
    <xf numFmtId="43" fontId="15" fillId="8" borderId="0" xfId="0" applyNumberFormat="1" applyFont="1" applyFill="1"/>
    <xf numFmtId="0" fontId="22" fillId="11" borderId="17" xfId="0" applyFont="1" applyFill="1" applyBorder="1" applyAlignment="1">
      <alignment horizontal="center" vertical="center"/>
    </xf>
    <xf numFmtId="43" fontId="0" fillId="8" borderId="4" xfId="1" applyFont="1" applyFill="1" applyBorder="1"/>
    <xf numFmtId="0" fontId="1" fillId="8" borderId="4" xfId="0" applyFont="1" applyFill="1" applyBorder="1" applyAlignment="1">
      <alignment vertical="center" wrapText="1"/>
    </xf>
    <xf numFmtId="14" fontId="9" fillId="12" borderId="0" xfId="0" applyNumberFormat="1" applyFont="1" applyFill="1" applyAlignment="1">
      <alignment horizontal="left"/>
    </xf>
    <xf numFmtId="0" fontId="9" fillId="12" borderId="0" xfId="0" applyFont="1" applyFill="1" applyAlignment="1">
      <alignment horizontal="center"/>
    </xf>
    <xf numFmtId="0" fontId="22" fillId="12" borderId="0" xfId="0" applyFont="1" applyFill="1" applyAlignment="1">
      <alignment horizontal="center"/>
    </xf>
    <xf numFmtId="44" fontId="22" fillId="12" borderId="0" xfId="2" applyFont="1" applyFill="1" applyAlignment="1">
      <alignment horizontal="center"/>
    </xf>
    <xf numFmtId="44" fontId="9" fillId="12" borderId="0" xfId="2" applyFont="1" applyFill="1" applyAlignment="1">
      <alignment horizontal="center"/>
    </xf>
    <xf numFmtId="0" fontId="9" fillId="12" borderId="0" xfId="0" applyFont="1" applyFill="1"/>
    <xf numFmtId="14" fontId="0" fillId="0" borderId="4" xfId="0" applyNumberFormat="1" applyBorder="1" applyAlignment="1">
      <alignment horizontal="left"/>
    </xf>
    <xf numFmtId="1" fontId="0" fillId="0" borderId="4" xfId="0" applyNumberFormat="1" applyBorder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16" fontId="0" fillId="0" borderId="4" xfId="0" applyNumberFormat="1" applyBorder="1"/>
    <xf numFmtId="1" fontId="0" fillId="0" borderId="16" xfId="0" applyNumberFormat="1" applyBorder="1" applyAlignment="1">
      <alignment horizontal="center" vertical="center"/>
    </xf>
    <xf numFmtId="0" fontId="0" fillId="0" borderId="19" xfId="0" applyBorder="1" applyAlignment="1">
      <alignment horizontal="right"/>
    </xf>
    <xf numFmtId="44" fontId="1" fillId="0" borderId="7" xfId="2" applyFont="1" applyBorder="1"/>
    <xf numFmtId="43" fontId="13" fillId="0" borderId="0" xfId="1" applyFont="1" applyFill="1"/>
    <xf numFmtId="0" fontId="6" fillId="8" borderId="0" xfId="0" applyFont="1" applyFill="1" applyAlignment="1">
      <alignment horizontal="left"/>
    </xf>
    <xf numFmtId="0" fontId="22" fillId="11" borderId="18" xfId="0" applyFont="1" applyFill="1" applyBorder="1" applyAlignment="1">
      <alignment horizontal="center" vertical="center"/>
    </xf>
    <xf numFmtId="0" fontId="23" fillId="11" borderId="17" xfId="0" applyFont="1" applyFill="1" applyBorder="1" applyAlignment="1">
      <alignment horizontal="center" vertical="center"/>
    </xf>
    <xf numFmtId="43" fontId="23" fillId="11" borderId="17" xfId="1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8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" fillId="8" borderId="4" xfId="0" applyFont="1" applyFill="1" applyBorder="1" applyAlignment="1">
      <alignment vertical="center"/>
    </xf>
    <xf numFmtId="0" fontId="0" fillId="0" borderId="4" xfId="0" applyBorder="1" applyAlignment="1">
      <alignment horizontal="left" wrapText="1"/>
    </xf>
    <xf numFmtId="1" fontId="0" fillId="0" borderId="4" xfId="0" applyNumberFormat="1" applyBorder="1"/>
    <xf numFmtId="0" fontId="0" fillId="0" borderId="20" xfId="0" applyBorder="1" applyAlignment="1">
      <alignment horizontal="right"/>
    </xf>
    <xf numFmtId="0" fontId="21" fillId="8" borderId="0" xfId="0" applyFont="1" applyFill="1" applyAlignment="1">
      <alignment horizontal="left"/>
    </xf>
    <xf numFmtId="0" fontId="21" fillId="8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2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2228851</xdr:colOff>
      <xdr:row>2</xdr:row>
      <xdr:rowOff>82574</xdr:rowOff>
    </xdr:from>
    <xdr:to>
      <xdr:col>1</xdr:col>
      <xdr:colOff>3057525</xdr:colOff>
      <xdr:row>6</xdr:row>
      <xdr:rowOff>66675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1" y="46357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622934</xdr:colOff>
      <xdr:row>5</xdr:row>
      <xdr:rowOff>134779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47431" y="145675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1713826</xdr:colOff>
      <xdr:row>0</xdr:row>
      <xdr:rowOff>154977</xdr:rowOff>
    </xdr:from>
    <xdr:to>
      <xdr:col>6</xdr:col>
      <xdr:colOff>2454663</xdr:colOff>
      <xdr:row>4</xdr:row>
      <xdr:rowOff>17257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506807-2206-450C-A506-F99DA40E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137473" y="154977"/>
          <a:ext cx="733217" cy="6338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Relationship Id="rId1" Type="http://schemas.openxmlformats.org/officeDocument/2006/relationships/externalLinkPath" Target="/personal/ctavares_anamar_gob_do/Documents/Documents/ANAMAR%202022/SALIDAS%20Y%20ENTRADAS%20ALMACEN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C7">
            <v>1000</v>
          </cell>
        </row>
        <row r="8">
          <cell r="C8">
            <v>2062</v>
          </cell>
          <cell r="D8" t="str">
            <v xml:space="preserve">(2)Papel Bond 81/2 X11 </v>
          </cell>
          <cell r="I8">
            <v>320</v>
          </cell>
        </row>
        <row r="22">
          <cell r="C22">
            <v>1016</v>
          </cell>
          <cell r="D22" t="str">
            <v>Separador con Pestañas (5 Tab Color)</v>
          </cell>
          <cell r="I22">
            <v>28</v>
          </cell>
        </row>
        <row r="27">
          <cell r="C27">
            <v>1019</v>
          </cell>
          <cell r="D27" t="str">
            <v>Sobres en Blanco sin logo</v>
          </cell>
          <cell r="I27">
            <v>1.95</v>
          </cell>
        </row>
        <row r="56">
          <cell r="C56">
            <v>2063</v>
          </cell>
          <cell r="D56" t="str">
            <v>(2) Libretas Peq. Blanca rayada</v>
          </cell>
          <cell r="I56">
            <v>35</v>
          </cell>
        </row>
        <row r="58">
          <cell r="C58">
            <v>1052</v>
          </cell>
          <cell r="D58" t="str">
            <v>Libretas Gde. Blanca</v>
          </cell>
          <cell r="I58">
            <v>30</v>
          </cell>
        </row>
        <row r="60">
          <cell r="C60">
            <v>1059</v>
          </cell>
          <cell r="D60" t="str">
            <v>Cinta Pegante invisible</v>
          </cell>
          <cell r="I60">
            <v>48</v>
          </cell>
        </row>
        <row r="65">
          <cell r="C65">
            <v>1063</v>
          </cell>
          <cell r="D65" t="str">
            <v>Cinta adhesiva de 3/4</v>
          </cell>
          <cell r="I65">
            <v>88</v>
          </cell>
        </row>
        <row r="70">
          <cell r="C70">
            <v>1070</v>
          </cell>
          <cell r="D70" t="str">
            <v>Memoria USB16GB</v>
          </cell>
          <cell r="I70">
            <v>395</v>
          </cell>
        </row>
        <row r="71">
          <cell r="C71">
            <v>1071</v>
          </cell>
          <cell r="D71" t="str">
            <v>Memoria USB32GB</v>
          </cell>
          <cell r="I71">
            <v>495</v>
          </cell>
        </row>
        <row r="171">
          <cell r="C171">
            <v>2141</v>
          </cell>
          <cell r="D171" t="str">
            <v>(3)Servilletas C-Fold</v>
          </cell>
          <cell r="I171">
            <v>74</v>
          </cell>
        </row>
        <row r="203">
          <cell r="C203">
            <v>2110</v>
          </cell>
          <cell r="D203" t="str">
            <v>(2) Fundas blancas cocina</v>
          </cell>
          <cell r="I203">
            <v>79</v>
          </cell>
        </row>
        <row r="204">
          <cell r="C204">
            <v>2143</v>
          </cell>
          <cell r="D204" t="str">
            <v>(3) Fundas blancas cocina</v>
          </cell>
          <cell r="I204">
            <v>58</v>
          </cell>
        </row>
        <row r="239">
          <cell r="C239">
            <v>2159</v>
          </cell>
          <cell r="D239" t="str">
            <v>(3) Papel dispensador</v>
          </cell>
          <cell r="I239">
            <v>93</v>
          </cell>
        </row>
        <row r="255">
          <cell r="C255">
            <v>2058</v>
          </cell>
          <cell r="D255" t="str">
            <v>platos desechables No.7</v>
          </cell>
          <cell r="I255">
            <v>235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opLeftCell="A23" zoomScaleNormal="100" workbookViewId="0">
      <selection activeCell="C30" sqref="C30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84" t="s">
        <v>63</v>
      </c>
      <c r="C8" s="184"/>
    </row>
    <row r="9" spans="2:5" ht="15.75" x14ac:dyDescent="0.25">
      <c r="B9" s="185" t="s">
        <v>64</v>
      </c>
      <c r="C9" s="185"/>
    </row>
    <row r="10" spans="2:5" ht="15.75" x14ac:dyDescent="0.25">
      <c r="B10" s="185" t="s">
        <v>0</v>
      </c>
      <c r="C10" s="185"/>
      <c r="E10" s="3"/>
    </row>
    <row r="11" spans="2:5" hidden="1" x14ac:dyDescent="0.25">
      <c r="B11" s="187"/>
      <c r="C11" s="187"/>
      <c r="E11" s="3"/>
    </row>
    <row r="12" spans="2:5" ht="18.75" x14ac:dyDescent="0.25">
      <c r="B12" s="184" t="s">
        <v>1</v>
      </c>
      <c r="C12" s="184"/>
      <c r="E12" s="3"/>
    </row>
    <row r="13" spans="2:5" ht="18.75" x14ac:dyDescent="0.3">
      <c r="B13" s="185" t="s">
        <v>132</v>
      </c>
      <c r="C13" s="185"/>
      <c r="E13" s="2"/>
    </row>
    <row r="14" spans="2:5" x14ac:dyDescent="0.25">
      <c r="B14" s="186" t="s">
        <v>110</v>
      </c>
      <c r="C14" s="186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101013.72</v>
      </c>
    </row>
    <row r="20" spans="2:9" x14ac:dyDescent="0.25">
      <c r="B20" s="10" t="s">
        <v>46</v>
      </c>
      <c r="C20" s="75">
        <f>+'NOTA 2'!D29</f>
        <v>520242.64</v>
      </c>
      <c r="D20" s="16"/>
    </row>
    <row r="21" spans="2:9" x14ac:dyDescent="0.25">
      <c r="B21" s="9" t="s">
        <v>4</v>
      </c>
      <c r="C21" s="17">
        <f>SUM(C19:C20)</f>
        <v>621256.36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3">
        <f>SUM('NOTA 4'!D15)</f>
        <v>11677066.879999999</v>
      </c>
    </row>
    <row r="25" spans="2:9" x14ac:dyDescent="0.25">
      <c r="B25" s="11" t="s">
        <v>43</v>
      </c>
      <c r="C25" s="74">
        <f>+'NOTA 4'!D16</f>
        <v>567868.66</v>
      </c>
    </row>
    <row r="26" spans="2:9" x14ac:dyDescent="0.25">
      <c r="B26" s="12" t="s">
        <v>6</v>
      </c>
      <c r="C26" s="6">
        <f>SUM(C24:C25)</f>
        <v>12244935.539999999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'!N79</f>
        <v>226964.05833333332</v>
      </c>
      <c r="I29" s="5"/>
    </row>
    <row r="30" spans="2:9" x14ac:dyDescent="0.25">
      <c r="B30" s="9" t="s">
        <v>62</v>
      </c>
      <c r="C30" s="17">
        <f>SUM(C29)</f>
        <v>226964.05833333332</v>
      </c>
      <c r="I30" s="5"/>
    </row>
    <row r="31" spans="2:9" x14ac:dyDescent="0.25">
      <c r="B31" s="1"/>
      <c r="C31" s="6"/>
      <c r="I31" s="5"/>
    </row>
    <row r="32" spans="2:9" x14ac:dyDescent="0.25">
      <c r="B32" s="76" t="s">
        <v>7</v>
      </c>
      <c r="C32" s="77">
        <f>SUM(C21+C26+C30)</f>
        <v>13093155.958333332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5'!K20</f>
        <v>483792.66</v>
      </c>
    </row>
    <row r="37" spans="2:3" x14ac:dyDescent="0.25">
      <c r="B37" s="14" t="s">
        <v>73</v>
      </c>
      <c r="C37" s="16">
        <f>SUM(C36)</f>
        <v>483792.66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12609363.298333332</v>
      </c>
    </row>
    <row r="45" spans="2:3" x14ac:dyDescent="0.25">
      <c r="B45" s="14" t="s">
        <v>11</v>
      </c>
      <c r="C45" s="16">
        <f>SUM(C44+0)</f>
        <v>12609363.298333332</v>
      </c>
    </row>
    <row r="47" spans="2:3" x14ac:dyDescent="0.25">
      <c r="B47" s="76" t="s">
        <v>12</v>
      </c>
      <c r="C47" s="77">
        <f>SUM(C37+C45)</f>
        <v>13093155.958333332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93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20" sqref="C20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88" t="s">
        <v>0</v>
      </c>
      <c r="C9" s="188"/>
    </row>
    <row r="10" spans="2:24" ht="18.75" x14ac:dyDescent="0.3">
      <c r="B10" s="189" t="s">
        <v>53</v>
      </c>
      <c r="C10" s="189"/>
      <c r="I10" s="14"/>
    </row>
    <row r="11" spans="2:24" ht="18.75" x14ac:dyDescent="0.3">
      <c r="B11" s="189" t="s">
        <v>133</v>
      </c>
      <c r="C11" s="189"/>
    </row>
    <row r="12" spans="2:24" ht="18.75" x14ac:dyDescent="0.3">
      <c r="B12" s="189" t="s">
        <v>55</v>
      </c>
      <c r="C12" s="189"/>
    </row>
    <row r="13" spans="2:24" ht="18.75" x14ac:dyDescent="0.3">
      <c r="B13" s="190" t="s">
        <v>52</v>
      </c>
      <c r="C13" s="189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134</v>
      </c>
      <c r="C18" s="40">
        <v>101013.72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135</v>
      </c>
      <c r="C21" s="54">
        <f>SUM(C18:C20)</f>
        <v>101013.72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81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82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topLeftCell="A4" zoomScale="80" zoomScaleNormal="80" workbookViewId="0">
      <selection activeCell="C19" sqref="C19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92" t="s">
        <v>0</v>
      </c>
      <c r="C7" s="192"/>
      <c r="D7" s="192"/>
    </row>
    <row r="8" spans="2:21" ht="18.75" x14ac:dyDescent="0.3">
      <c r="B8" s="189" t="s">
        <v>88</v>
      </c>
      <c r="C8" s="189"/>
      <c r="D8" s="189"/>
    </row>
    <row r="9" spans="2:21" ht="18.75" x14ac:dyDescent="0.3">
      <c r="B9" s="189" t="s">
        <v>136</v>
      </c>
      <c r="C9" s="189"/>
      <c r="D9" s="189"/>
    </row>
    <row r="10" spans="2:21" ht="18.75" x14ac:dyDescent="0.3">
      <c r="B10" s="189" t="s">
        <v>55</v>
      </c>
      <c r="C10" s="189"/>
      <c r="D10" s="189"/>
    </row>
    <row r="11" spans="2:21" ht="18.75" x14ac:dyDescent="0.3">
      <c r="B11" s="190" t="s">
        <v>70</v>
      </c>
      <c r="C11" s="189"/>
      <c r="D11" s="189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137</v>
      </c>
      <c r="C15" s="39"/>
      <c r="D15" s="58">
        <v>472508.2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79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138</v>
      </c>
      <c r="C18" s="60">
        <f>45459.4+86023.8</f>
        <v>131483.20000000001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139</v>
      </c>
      <c r="C21" s="42"/>
      <c r="D21" s="59">
        <f>+D15+C18</f>
        <v>603991.4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80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140</v>
      </c>
      <c r="C25" s="168">
        <f>+INVENTARIO!K41</f>
        <v>83748.759999999995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95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91" t="s">
        <v>141</v>
      </c>
      <c r="C29" s="191"/>
      <c r="D29" s="140">
        <f>+D21-C25</f>
        <v>520242.64</v>
      </c>
      <c r="G29" s="29"/>
      <c r="H29" s="16"/>
      <c r="I29" s="29"/>
      <c r="J29" s="16"/>
      <c r="K29" s="16"/>
    </row>
    <row r="30" spans="2:11" ht="21" customHeight="1" x14ac:dyDescent="0.25">
      <c r="B30" s="191"/>
      <c r="C30" s="191"/>
      <c r="D30" s="140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0"/>
      <c r="C37" s="61"/>
      <c r="G37" s="29"/>
      <c r="H37" s="29"/>
      <c r="I37" s="29"/>
      <c r="J37" s="16"/>
      <c r="K37" s="16"/>
    </row>
    <row r="38" spans="2:11" x14ac:dyDescent="0.25">
      <c r="B38" s="70" t="s">
        <v>81</v>
      </c>
      <c r="C38" s="61"/>
      <c r="G38" s="29"/>
      <c r="H38" s="29"/>
      <c r="I38" s="29"/>
      <c r="J38" s="16"/>
      <c r="K38" s="16"/>
    </row>
    <row r="39" spans="2:11" x14ac:dyDescent="0.25">
      <c r="B39" s="70" t="s">
        <v>82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7"/>
  <sheetViews>
    <sheetView topLeftCell="E11" zoomScaleNormal="100" workbookViewId="0">
      <selection activeCell="G1" sqref="G1:N86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96" t="s">
        <v>0</v>
      </c>
      <c r="H4" s="196"/>
      <c r="I4" s="196"/>
      <c r="J4" s="196"/>
      <c r="K4" s="196"/>
      <c r="L4" s="196"/>
      <c r="M4" s="14"/>
      <c r="N4" s="14"/>
      <c r="O4" s="14"/>
    </row>
    <row r="5" spans="7:15" x14ac:dyDescent="0.25">
      <c r="G5" s="186" t="s">
        <v>35</v>
      </c>
      <c r="H5" s="186"/>
      <c r="I5" s="186"/>
      <c r="J5" s="186"/>
      <c r="K5" s="186"/>
      <c r="L5" s="186"/>
    </row>
    <row r="6" spans="7:15" x14ac:dyDescent="0.25">
      <c r="G6" s="186" t="s">
        <v>142</v>
      </c>
      <c r="H6" s="186"/>
      <c r="I6" s="186"/>
      <c r="J6" s="186"/>
      <c r="K6" s="186"/>
      <c r="L6" s="186"/>
    </row>
    <row r="7" spans="7:15" x14ac:dyDescent="0.25">
      <c r="G7" s="197" t="s">
        <v>50</v>
      </c>
      <c r="H7" s="197"/>
      <c r="I7" s="197"/>
      <c r="J7" s="197"/>
      <c r="K7" s="197"/>
      <c r="L7" s="197"/>
      <c r="M7" s="136"/>
      <c r="N7" s="136"/>
    </row>
    <row r="10" spans="7:15" x14ac:dyDescent="0.25">
      <c r="I10" s="194" t="s">
        <v>115</v>
      </c>
      <c r="J10" s="195"/>
      <c r="K10" s="195"/>
      <c r="L10" s="195"/>
    </row>
    <row r="11" spans="7:15" x14ac:dyDescent="0.25">
      <c r="G11" s="193" t="s">
        <v>78</v>
      </c>
      <c r="H11" s="193"/>
      <c r="I11" s="78" t="s">
        <v>16</v>
      </c>
      <c r="J11" s="78" t="s">
        <v>15</v>
      </c>
      <c r="L11" s="78" t="s">
        <v>13</v>
      </c>
    </row>
    <row r="12" spans="7:15" x14ac:dyDescent="0.25">
      <c r="G12" s="193" t="s">
        <v>32</v>
      </c>
      <c r="H12" s="193"/>
      <c r="I12" s="27">
        <f>253082.12+9305.26</f>
        <v>262387.38</v>
      </c>
      <c r="J12" s="80">
        <v>44903</v>
      </c>
      <c r="L12" s="80">
        <v>45268</v>
      </c>
    </row>
    <row r="13" spans="7:15" x14ac:dyDescent="0.25">
      <c r="H13" s="25"/>
      <c r="I13" s="57">
        <f>+P73</f>
        <v>294798.08000000002</v>
      </c>
      <c r="J13" s="61" t="s">
        <v>98</v>
      </c>
      <c r="K13" s="57"/>
      <c r="L13" s="61" t="s">
        <v>113</v>
      </c>
      <c r="M13" s="80"/>
    </row>
    <row r="14" spans="7:15" x14ac:dyDescent="0.25">
      <c r="H14" s="25"/>
      <c r="I14" s="25"/>
      <c r="J14" s="25"/>
      <c r="K14" s="57"/>
      <c r="L14" s="80"/>
      <c r="M14" s="80"/>
    </row>
    <row r="15" spans="7:15" x14ac:dyDescent="0.25">
      <c r="K15" s="90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1"/>
      <c r="H18" s="82"/>
      <c r="I18" s="82"/>
      <c r="J18" s="82"/>
      <c r="K18" s="82"/>
      <c r="L18" s="82"/>
      <c r="M18" s="82"/>
      <c r="N18" s="83"/>
    </row>
    <row r="19" spans="7:24" ht="15.75" hidden="1" thickBot="1" x14ac:dyDescent="0.3">
      <c r="G19" s="84"/>
      <c r="L19" s="198" t="s">
        <v>14</v>
      </c>
      <c r="M19" s="199"/>
      <c r="N19" s="85"/>
    </row>
    <row r="20" spans="7:24" hidden="1" x14ac:dyDescent="0.25">
      <c r="G20" s="84"/>
      <c r="K20" s="25" t="s">
        <v>16</v>
      </c>
      <c r="L20" s="25" t="s">
        <v>15</v>
      </c>
      <c r="M20" s="25" t="s">
        <v>13</v>
      </c>
      <c r="N20" s="85"/>
    </row>
    <row r="21" spans="7:24" hidden="1" x14ac:dyDescent="0.25">
      <c r="G21" s="84"/>
      <c r="H21" s="186" t="s">
        <v>32</v>
      </c>
      <c r="I21" s="186"/>
      <c r="J21" s="186"/>
      <c r="K21" s="27">
        <v>404099.66</v>
      </c>
      <c r="L21" s="20" t="s">
        <v>90</v>
      </c>
      <c r="M21" s="20" t="s">
        <v>91</v>
      </c>
      <c r="N21" s="85"/>
    </row>
    <row r="22" spans="7:24" hidden="1" x14ac:dyDescent="0.25">
      <c r="G22" s="84"/>
      <c r="H22" s="186" t="s">
        <v>78</v>
      </c>
      <c r="I22" s="186"/>
      <c r="J22" s="186"/>
      <c r="K22" s="27">
        <v>191365.2</v>
      </c>
      <c r="L22" s="20">
        <v>43839</v>
      </c>
      <c r="M22" s="20" t="s">
        <v>92</v>
      </c>
      <c r="N22" s="85"/>
      <c r="U22" t="s">
        <v>36</v>
      </c>
      <c r="V22" t="s">
        <v>38</v>
      </c>
      <c r="W22" t="s">
        <v>37</v>
      </c>
    </row>
    <row r="23" spans="7:24" hidden="1" x14ac:dyDescent="0.25">
      <c r="G23" s="201" t="s">
        <v>41</v>
      </c>
      <c r="H23" s="202"/>
      <c r="I23" s="202"/>
      <c r="J23" s="202"/>
      <c r="K23" s="27">
        <f>SUM(W23)</f>
        <v>409270.39999999997</v>
      </c>
      <c r="L23" s="20">
        <v>40238</v>
      </c>
      <c r="M23" s="20" t="s">
        <v>51</v>
      </c>
      <c r="N23" s="85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201" t="s">
        <v>39</v>
      </c>
      <c r="H24" s="202"/>
      <c r="I24" s="202"/>
      <c r="J24" s="202"/>
      <c r="K24" s="27">
        <f t="shared" ref="K24:K26" si="0">SUM(W24)</f>
        <v>350803.20000000001</v>
      </c>
      <c r="L24" s="20">
        <v>40848</v>
      </c>
      <c r="M24" s="20" t="s">
        <v>51</v>
      </c>
      <c r="N24" s="85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201" t="s">
        <v>40</v>
      </c>
      <c r="H25" s="202"/>
      <c r="I25" s="202"/>
      <c r="J25" s="202"/>
      <c r="K25" s="27">
        <f t="shared" si="0"/>
        <v>350803.20000000001</v>
      </c>
      <c r="L25" s="20">
        <v>41395</v>
      </c>
      <c r="M25" s="20" t="s">
        <v>51</v>
      </c>
      <c r="N25" s="85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201" t="s">
        <v>42</v>
      </c>
      <c r="H26" s="202"/>
      <c r="I26" s="202"/>
      <c r="J26" s="202"/>
      <c r="K26" s="28">
        <f t="shared" si="0"/>
        <v>363081.31199999998</v>
      </c>
      <c r="L26" s="20">
        <v>42850</v>
      </c>
      <c r="M26" s="20" t="s">
        <v>51</v>
      </c>
      <c r="N26" s="85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6"/>
      <c r="H27" s="87"/>
      <c r="I27" s="87"/>
      <c r="J27" s="87"/>
      <c r="K27" s="88">
        <f>SUM(K21:K26)</f>
        <v>2069422.9719999998</v>
      </c>
      <c r="L27" s="87"/>
      <c r="M27" s="87"/>
      <c r="N27" s="89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4" t="s">
        <v>96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9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4" t="s">
        <v>94</v>
      </c>
      <c r="Q45" s="96" t="s">
        <v>97</v>
      </c>
    </row>
    <row r="46" spans="7:17" hidden="1" x14ac:dyDescent="0.25">
      <c r="G46" t="s">
        <v>19</v>
      </c>
      <c r="H46" s="25">
        <v>2021</v>
      </c>
      <c r="I46" s="27">
        <v>0</v>
      </c>
      <c r="J46" s="79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5">
        <v>276005.18</v>
      </c>
      <c r="Q46" s="96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9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5">
        <f>+P46/12</f>
        <v>23000.431666666667</v>
      </c>
      <c r="Q47" s="96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9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9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0" t="s">
        <v>100</v>
      </c>
      <c r="Q49" s="111" t="s">
        <v>99</v>
      </c>
    </row>
    <row r="50" spans="7:17" hidden="1" x14ac:dyDescent="0.25">
      <c r="G50" t="s">
        <v>22</v>
      </c>
      <c r="H50" s="25">
        <v>2021</v>
      </c>
      <c r="I50" s="27">
        <v>0</v>
      </c>
      <c r="J50" s="79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7">
        <f>+Q47</f>
        <v>15674.5</v>
      </c>
      <c r="J51" s="79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7">
        <f>+I51</f>
        <v>15674.5</v>
      </c>
      <c r="J52" s="79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7">
        <f t="shared" ref="I53:I63" si="5">+I52</f>
        <v>15674.5</v>
      </c>
      <c r="J53" s="79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7">
        <f t="shared" si="5"/>
        <v>15674.5</v>
      </c>
      <c r="J54" s="79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7">
        <f t="shared" si="5"/>
        <v>15674.5</v>
      </c>
      <c r="J55" s="79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7">
        <f t="shared" si="5"/>
        <v>15674.5</v>
      </c>
      <c r="J56" s="79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7">
        <f t="shared" si="5"/>
        <v>15674.5</v>
      </c>
      <c r="J57" s="79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7">
        <f t="shared" si="5"/>
        <v>15674.5</v>
      </c>
      <c r="J58" s="79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7">
        <f t="shared" si="5"/>
        <v>15674.5</v>
      </c>
      <c r="J59" s="79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7">
        <f t="shared" si="5"/>
        <v>15674.5</v>
      </c>
      <c r="J60" s="79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7">
        <f t="shared" si="5"/>
        <v>15674.5</v>
      </c>
      <c r="J61" s="79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7">
        <f t="shared" si="5"/>
        <v>15674.5</v>
      </c>
      <c r="J62" s="79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7">
        <f t="shared" si="5"/>
        <v>15674.5</v>
      </c>
      <c r="J63" s="79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9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9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9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9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9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0"/>
      <c r="J69" s="79">
        <f>+J68</f>
        <v>22736.894166666665</v>
      </c>
      <c r="L69" s="27">
        <f t="shared" si="8"/>
        <v>21865.615000000002</v>
      </c>
      <c r="M69" s="16"/>
      <c r="N69" s="139">
        <f>SUM(J70:J81)+SUM(L70:L81)</f>
        <v>581957.19999999995</v>
      </c>
      <c r="P69" t="s">
        <v>114</v>
      </c>
    </row>
    <row r="70" spans="7:17" x14ac:dyDescent="0.25">
      <c r="G70" s="22" t="s">
        <v>19</v>
      </c>
      <c r="H70" s="24">
        <v>2023</v>
      </c>
      <c r="I70" s="70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0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0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0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5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0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0"/>
      <c r="J75" s="29">
        <f t="shared" si="9"/>
        <v>24566.506666666668</v>
      </c>
      <c r="L75" s="29">
        <f>+P77/12</f>
        <v>25404.434999999998</v>
      </c>
      <c r="N75" s="16">
        <f>SUM(J76:J86)+SUM(L76:L86)</f>
        <v>426847.82499999995</v>
      </c>
      <c r="Q75" s="64"/>
    </row>
    <row r="76" spans="7:17" x14ac:dyDescent="0.25">
      <c r="G76" s="22" t="s">
        <v>24</v>
      </c>
      <c r="H76" s="24">
        <v>2023</v>
      </c>
      <c r="I76" s="70"/>
      <c r="J76" s="29">
        <f t="shared" si="9"/>
        <v>24566.506666666668</v>
      </c>
      <c r="L76" s="16">
        <f t="shared" ref="L76:L86" si="10">+L75</f>
        <v>25404.434999999998</v>
      </c>
      <c r="N76" s="16">
        <f>SUM(J77:J87)+SUM(L77:L87)</f>
        <v>376876.8833333333</v>
      </c>
      <c r="P76" t="s">
        <v>116</v>
      </c>
      <c r="Q76" s="64"/>
    </row>
    <row r="77" spans="7:17" x14ac:dyDescent="0.25">
      <c r="G77" s="22" t="s">
        <v>25</v>
      </c>
      <c r="H77" s="24">
        <v>2023</v>
      </c>
      <c r="I77" s="70"/>
      <c r="J77" s="29">
        <f t="shared" si="9"/>
        <v>24566.506666666668</v>
      </c>
      <c r="L77" s="16">
        <f t="shared" si="10"/>
        <v>25404.434999999998</v>
      </c>
      <c r="N77" s="16">
        <f>SUM(J78:J88)+SUM(L78:L88)</f>
        <v>326905.94166666665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0"/>
      <c r="J78" s="29">
        <f t="shared" si="9"/>
        <v>24566.506666666668</v>
      </c>
      <c r="L78" s="16">
        <f t="shared" si="10"/>
        <v>25404.434999999998</v>
      </c>
      <c r="N78" s="16">
        <f>SUM(J79:J89)+SUM(L79:L89)</f>
        <v>276935</v>
      </c>
      <c r="P78" s="5"/>
      <c r="Q78" s="64"/>
    </row>
    <row r="79" spans="7:17" x14ac:dyDescent="0.25">
      <c r="G79" s="22" t="s">
        <v>27</v>
      </c>
      <c r="H79" s="24">
        <v>2023</v>
      </c>
      <c r="I79" s="70"/>
      <c r="J79" s="29">
        <f t="shared" si="9"/>
        <v>24566.506666666668</v>
      </c>
      <c r="L79" s="16">
        <f t="shared" si="10"/>
        <v>25404.434999999998</v>
      </c>
      <c r="N79" s="65">
        <f>SUM(J80:J90)+SUM(L80:L90)</f>
        <v>226964.05833333332</v>
      </c>
      <c r="P79" s="5"/>
      <c r="Q79" s="64"/>
    </row>
    <row r="80" spans="7:17" x14ac:dyDescent="0.25">
      <c r="G80" s="22" t="s">
        <v>17</v>
      </c>
      <c r="H80" s="24">
        <v>2024</v>
      </c>
      <c r="I80" s="70"/>
      <c r="J80" s="29">
        <f t="shared" si="9"/>
        <v>24566.506666666668</v>
      </c>
      <c r="L80" s="16">
        <f t="shared" si="10"/>
        <v>25404.434999999998</v>
      </c>
      <c r="P80" s="5"/>
      <c r="Q80" s="64"/>
    </row>
    <row r="81" spans="7:17" x14ac:dyDescent="0.25">
      <c r="G81" s="22" t="s">
        <v>18</v>
      </c>
      <c r="H81" s="24">
        <v>2024</v>
      </c>
      <c r="I81" s="70"/>
      <c r="J81" s="29">
        <f t="shared" si="9"/>
        <v>24566.506666666668</v>
      </c>
      <c r="L81" s="16">
        <f t="shared" si="10"/>
        <v>25404.434999999998</v>
      </c>
      <c r="P81" s="5"/>
      <c r="Q81" s="64"/>
    </row>
    <row r="82" spans="7:17" x14ac:dyDescent="0.25">
      <c r="G82" s="22"/>
      <c r="H82" s="24"/>
      <c r="I82" s="70"/>
      <c r="J82" s="29"/>
      <c r="L82" s="16">
        <f t="shared" si="10"/>
        <v>25404.434999999998</v>
      </c>
      <c r="P82" s="5"/>
      <c r="Q82" s="64"/>
    </row>
    <row r="83" spans="7:17" x14ac:dyDescent="0.25">
      <c r="G83" s="22"/>
      <c r="H83" s="24"/>
      <c r="I83" s="70"/>
      <c r="J83" s="29"/>
      <c r="L83" s="16">
        <f t="shared" si="10"/>
        <v>25404.434999999998</v>
      </c>
      <c r="P83" s="5"/>
      <c r="Q83" s="64"/>
    </row>
    <row r="84" spans="7:17" x14ac:dyDescent="0.25">
      <c r="G84" s="22"/>
      <c r="H84" s="24"/>
      <c r="I84" s="70"/>
      <c r="J84" s="29"/>
      <c r="L84" s="16">
        <f t="shared" si="10"/>
        <v>25404.434999999998</v>
      </c>
      <c r="P84" s="5"/>
      <c r="Q84" s="64"/>
    </row>
    <row r="85" spans="7:17" x14ac:dyDescent="0.25">
      <c r="G85" s="22"/>
      <c r="H85" s="24"/>
      <c r="I85" s="70"/>
      <c r="J85" s="29"/>
      <c r="L85" s="16">
        <f t="shared" si="10"/>
        <v>25404.434999999998</v>
      </c>
      <c r="Q85" s="64"/>
    </row>
    <row r="86" spans="7:17" x14ac:dyDescent="0.25">
      <c r="G86" s="22"/>
      <c r="H86" s="24"/>
      <c r="I86" s="70"/>
      <c r="J86" s="29"/>
      <c r="L86" s="16">
        <f t="shared" si="10"/>
        <v>25404.434999999998</v>
      </c>
      <c r="Q86" s="64"/>
    </row>
    <row r="87" spans="7:17" x14ac:dyDescent="0.25">
      <c r="H87" s="71" t="s">
        <v>77</v>
      </c>
      <c r="I87" s="71"/>
      <c r="J87" s="71"/>
    </row>
    <row r="88" spans="7:17" x14ac:dyDescent="0.25">
      <c r="H88" s="200" t="s">
        <v>76</v>
      </c>
      <c r="I88" s="200"/>
      <c r="J88" s="200"/>
    </row>
    <row r="89" spans="7:17" x14ac:dyDescent="0.25">
      <c r="H89" s="70"/>
      <c r="I89" s="70"/>
      <c r="J89" s="70"/>
    </row>
    <row r="90" spans="7:17" x14ac:dyDescent="0.25">
      <c r="H90" s="70"/>
      <c r="I90" s="70"/>
      <c r="J90" s="70"/>
    </row>
    <row r="91" spans="7:17" x14ac:dyDescent="0.25">
      <c r="H91" s="70"/>
      <c r="I91" s="70"/>
      <c r="J91" s="70"/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5">
    <mergeCell ref="L19:M19"/>
    <mergeCell ref="H88:J88"/>
    <mergeCell ref="H22:J22"/>
    <mergeCell ref="G23:J23"/>
    <mergeCell ref="G24:J24"/>
    <mergeCell ref="G25:J25"/>
    <mergeCell ref="G26:J26"/>
    <mergeCell ref="H21:J21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G38" sqref="G38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88" t="s">
        <v>0</v>
      </c>
      <c r="D5" s="188"/>
      <c r="E5" s="14"/>
      <c r="F5" s="14"/>
      <c r="G5" s="14"/>
      <c r="H5" s="14"/>
      <c r="I5" s="14"/>
      <c r="J5" s="14"/>
      <c r="K5" s="91"/>
    </row>
    <row r="6" spans="3:13" ht="18.75" x14ac:dyDescent="0.3">
      <c r="C6" s="189" t="s">
        <v>56</v>
      </c>
      <c r="D6" s="189"/>
      <c r="K6" s="68"/>
    </row>
    <row r="7" spans="3:13" ht="18.75" x14ac:dyDescent="0.3">
      <c r="C7" s="189" t="s">
        <v>133</v>
      </c>
      <c r="D7" s="189"/>
      <c r="K7" s="68"/>
    </row>
    <row r="8" spans="3:13" ht="18.75" x14ac:dyDescent="0.3">
      <c r="C8" s="190" t="s">
        <v>131</v>
      </c>
      <c r="D8" s="189"/>
      <c r="K8" s="68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6">
        <f>12244935.54-567868.66</f>
        <v>11677066.879999999</v>
      </c>
      <c r="L15" s="64"/>
      <c r="M15" s="16"/>
    </row>
    <row r="16" spans="3:13" ht="16.5" customHeight="1" x14ac:dyDescent="0.25">
      <c r="C16" s="55" t="s">
        <v>43</v>
      </c>
      <c r="D16" s="67">
        <v>567868.66</v>
      </c>
    </row>
    <row r="17" spans="3:13" ht="21.75" customHeight="1" thickBot="1" x14ac:dyDescent="0.4">
      <c r="C17" s="56" t="s">
        <v>6</v>
      </c>
      <c r="D17" s="104">
        <f>SUM(D15:D16)</f>
        <v>12244935.539999999</v>
      </c>
      <c r="K17" s="69"/>
    </row>
    <row r="18" spans="3:13" ht="21.75" thickTop="1" x14ac:dyDescent="0.35">
      <c r="C18" s="35"/>
      <c r="D18" s="35"/>
      <c r="K18" s="69"/>
    </row>
    <row r="19" spans="3:13" ht="21" x14ac:dyDescent="0.35">
      <c r="C19" s="35"/>
      <c r="D19" s="35"/>
      <c r="K19" s="69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9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9"/>
      <c r="L21" s="99"/>
    </row>
    <row r="22" spans="3:13" ht="21" x14ac:dyDescent="0.35">
      <c r="D22" s="5"/>
      <c r="E22" s="5"/>
      <c r="F22" s="5"/>
      <c r="G22" s="5"/>
      <c r="H22" s="5"/>
      <c r="I22" s="5"/>
      <c r="J22" s="64"/>
      <c r="K22" s="69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2"/>
      <c r="L23" s="64"/>
    </row>
    <row r="24" spans="3:13" x14ac:dyDescent="0.25">
      <c r="C24" s="70"/>
      <c r="D24" s="5"/>
      <c r="E24" s="5"/>
      <c r="F24" s="5"/>
      <c r="G24" s="5"/>
      <c r="H24" s="5"/>
      <c r="I24" s="5"/>
      <c r="J24" s="64"/>
      <c r="K24" s="93"/>
      <c r="L24" s="64"/>
    </row>
    <row r="25" spans="3:13" x14ac:dyDescent="0.25">
      <c r="C25" s="70" t="s">
        <v>89</v>
      </c>
      <c r="D25" s="27"/>
      <c r="E25" s="27"/>
      <c r="F25" s="5"/>
      <c r="G25" s="5"/>
      <c r="H25" s="5"/>
      <c r="I25" s="5"/>
      <c r="J25" s="64"/>
      <c r="K25" s="93"/>
      <c r="L25" s="100"/>
    </row>
    <row r="26" spans="3:13" x14ac:dyDescent="0.25">
      <c r="C26" s="71" t="s">
        <v>83</v>
      </c>
      <c r="D26" s="101"/>
      <c r="E26" s="101"/>
      <c r="F26" s="5"/>
      <c r="G26" s="5"/>
      <c r="H26" s="5"/>
      <c r="I26" s="5"/>
      <c r="J26" s="64"/>
      <c r="K26" s="93"/>
      <c r="L26" s="100"/>
    </row>
    <row r="27" spans="3:13" x14ac:dyDescent="0.25">
      <c r="C27" s="72" t="s">
        <v>76</v>
      </c>
      <c r="D27" s="102"/>
      <c r="E27" s="102"/>
      <c r="F27" s="5"/>
      <c r="G27" s="5"/>
      <c r="H27" s="5"/>
      <c r="I27" s="5"/>
      <c r="J27" s="64"/>
      <c r="K27" s="93"/>
      <c r="L27" s="100"/>
    </row>
    <row r="28" spans="3:13" x14ac:dyDescent="0.25">
      <c r="C28" s="70"/>
      <c r="D28" s="29"/>
      <c r="E28" s="5"/>
      <c r="F28" s="5"/>
      <c r="G28" s="5"/>
      <c r="H28" s="5"/>
      <c r="I28" s="5"/>
      <c r="J28" s="64"/>
      <c r="K28" s="93"/>
      <c r="L28" s="100"/>
    </row>
    <row r="29" spans="3:13" x14ac:dyDescent="0.25">
      <c r="C29" s="70"/>
      <c r="D29" s="29"/>
      <c r="E29" s="5"/>
      <c r="F29" s="5"/>
      <c r="G29" s="5"/>
      <c r="H29" s="5"/>
      <c r="I29" s="5"/>
      <c r="J29" s="64"/>
      <c r="K29" s="93"/>
      <c r="L29" s="100"/>
    </row>
    <row r="30" spans="3:13" x14ac:dyDescent="0.25">
      <c r="C30" s="70"/>
      <c r="D30" s="29"/>
      <c r="E30" s="5"/>
      <c r="F30" s="5"/>
      <c r="G30" s="5"/>
      <c r="H30" s="5"/>
      <c r="I30" s="5"/>
      <c r="J30" s="64"/>
      <c r="K30" s="93"/>
      <c r="L30" s="100"/>
    </row>
    <row r="31" spans="3:13" x14ac:dyDescent="0.25">
      <c r="D31" s="29"/>
      <c r="E31" s="5"/>
      <c r="F31" s="5"/>
      <c r="G31" s="5"/>
      <c r="H31" s="5"/>
      <c r="I31" s="5"/>
      <c r="J31" s="64"/>
      <c r="K31" s="93"/>
      <c r="L31" s="64"/>
    </row>
    <row r="32" spans="3:13" x14ac:dyDescent="0.25">
      <c r="D32" s="29"/>
      <c r="E32" s="103"/>
      <c r="F32" s="5"/>
      <c r="G32" s="5"/>
      <c r="H32" s="5"/>
      <c r="I32" s="5"/>
      <c r="J32" s="64"/>
      <c r="K32" s="93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3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3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6"/>
  <sheetViews>
    <sheetView topLeftCell="B1" zoomScale="85" zoomScaleNormal="85" workbookViewId="0">
      <selection activeCell="K21" sqref="K21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204" t="s">
        <v>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106"/>
      <c r="N5" s="106"/>
      <c r="O5" s="106"/>
      <c r="P5" s="14"/>
    </row>
    <row r="6" spans="1:16" ht="15.75" x14ac:dyDescent="0.25">
      <c r="A6" s="105"/>
      <c r="B6" s="205" t="s">
        <v>57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05"/>
      <c r="N6" s="105"/>
      <c r="O6" s="105"/>
    </row>
    <row r="7" spans="1:16" ht="15.75" x14ac:dyDescent="0.25">
      <c r="A7" s="105"/>
      <c r="B7" s="204" t="s">
        <v>9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105"/>
      <c r="N7" s="105"/>
      <c r="O7" s="105"/>
    </row>
    <row r="8" spans="1:16" ht="15.75" x14ac:dyDescent="0.25">
      <c r="A8" s="105"/>
      <c r="B8" s="205" t="s">
        <v>133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105"/>
      <c r="N8" s="105"/>
      <c r="O8" s="105"/>
    </row>
    <row r="9" spans="1:16" ht="15.75" x14ac:dyDescent="0.25">
      <c r="A9" s="105"/>
      <c r="B9" s="205" t="s">
        <v>84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105"/>
      <c r="N9" s="105"/>
      <c r="O9" s="105"/>
    </row>
    <row r="10" spans="1:16" ht="15.75" customHeight="1" x14ac:dyDescent="0.25">
      <c r="A10" s="105"/>
      <c r="B10" s="203" t="s">
        <v>87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9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15" t="s">
        <v>66</v>
      </c>
      <c r="C15" s="116" t="s">
        <v>14</v>
      </c>
      <c r="D15" s="116" t="s">
        <v>103</v>
      </c>
      <c r="E15" s="116" t="s">
        <v>68</v>
      </c>
      <c r="F15" s="116" t="s">
        <v>65</v>
      </c>
      <c r="G15" s="117" t="s">
        <v>101</v>
      </c>
      <c r="H15" s="117" t="s">
        <v>102</v>
      </c>
      <c r="I15" s="118" t="s">
        <v>109</v>
      </c>
      <c r="J15" s="118" t="s">
        <v>104</v>
      </c>
      <c r="K15" s="119" t="s">
        <v>105</v>
      </c>
      <c r="L15" s="119" t="s">
        <v>106</v>
      </c>
      <c r="M15" s="105"/>
      <c r="N15" s="105"/>
      <c r="O15" s="105"/>
    </row>
    <row r="16" spans="1:16" ht="15.75" x14ac:dyDescent="0.25">
      <c r="A16" s="105"/>
      <c r="B16" s="108">
        <v>1</v>
      </c>
      <c r="C16" s="130" t="s">
        <v>185</v>
      </c>
      <c r="D16" s="130" t="s">
        <v>186</v>
      </c>
      <c r="E16" s="132" t="s">
        <v>128</v>
      </c>
      <c r="F16" s="120" t="s">
        <v>187</v>
      </c>
      <c r="G16" s="182" t="s">
        <v>129</v>
      </c>
      <c r="H16" s="146" t="s">
        <v>130</v>
      </c>
      <c r="I16" s="141">
        <v>25000</v>
      </c>
      <c r="J16" s="141">
        <v>0</v>
      </c>
      <c r="K16" s="141">
        <f t="shared" ref="K16:K17" si="0">+I16</f>
        <v>25000</v>
      </c>
      <c r="L16" s="142" t="s">
        <v>111</v>
      </c>
      <c r="M16" s="105"/>
      <c r="N16" s="105"/>
      <c r="O16" s="105"/>
    </row>
    <row r="17" spans="1:15" ht="15.75" x14ac:dyDescent="0.25">
      <c r="A17" s="105"/>
      <c r="B17" s="108">
        <v>2</v>
      </c>
      <c r="C17" s="130" t="s">
        <v>188</v>
      </c>
      <c r="D17" s="130" t="s">
        <v>189</v>
      </c>
      <c r="E17" s="131" t="s">
        <v>190</v>
      </c>
      <c r="F17" s="120" t="s">
        <v>191</v>
      </c>
      <c r="G17" s="183" t="s">
        <v>192</v>
      </c>
      <c r="H17" s="146" t="s">
        <v>193</v>
      </c>
      <c r="I17" s="141">
        <v>149860</v>
      </c>
      <c r="J17" s="141">
        <v>0</v>
      </c>
      <c r="K17" s="141">
        <f t="shared" si="0"/>
        <v>149860</v>
      </c>
      <c r="L17" s="142" t="s">
        <v>111</v>
      </c>
      <c r="M17" s="105"/>
      <c r="N17" s="105"/>
      <c r="O17" s="105"/>
    </row>
    <row r="18" spans="1:15" ht="31.5" x14ac:dyDescent="0.25">
      <c r="A18" s="105"/>
      <c r="B18" s="108">
        <v>3</v>
      </c>
      <c r="C18" s="130" t="s">
        <v>185</v>
      </c>
      <c r="D18" s="130" t="s">
        <v>186</v>
      </c>
      <c r="E18" s="131" t="s">
        <v>194</v>
      </c>
      <c r="F18" s="120" t="s">
        <v>195</v>
      </c>
      <c r="G18" s="183" t="s">
        <v>196</v>
      </c>
      <c r="H18" s="107" t="s">
        <v>197</v>
      </c>
      <c r="I18" s="141">
        <v>292819.36</v>
      </c>
      <c r="J18" s="141">
        <v>0</v>
      </c>
      <c r="K18" s="141">
        <f>+I18</f>
        <v>292819.36</v>
      </c>
      <c r="L18" s="142" t="s">
        <v>111</v>
      </c>
      <c r="M18" s="105"/>
      <c r="N18" s="105"/>
      <c r="O18" s="105"/>
    </row>
    <row r="19" spans="1:15" ht="15.75" x14ac:dyDescent="0.25">
      <c r="A19" s="105"/>
      <c r="B19" s="108">
        <v>4</v>
      </c>
      <c r="C19" s="130" t="s">
        <v>246</v>
      </c>
      <c r="D19" s="130" t="s">
        <v>251</v>
      </c>
      <c r="E19" s="131" t="s">
        <v>254</v>
      </c>
      <c r="F19" s="120" t="s">
        <v>255</v>
      </c>
      <c r="G19" s="183" t="s">
        <v>256</v>
      </c>
      <c r="H19" s="107" t="s">
        <v>257</v>
      </c>
      <c r="I19" s="141">
        <v>16113.3</v>
      </c>
      <c r="J19" s="141">
        <v>0</v>
      </c>
      <c r="K19" s="141">
        <f>+I19</f>
        <v>16113.3</v>
      </c>
      <c r="L19" s="142" t="s">
        <v>111</v>
      </c>
      <c r="M19" s="105"/>
      <c r="N19" s="105"/>
      <c r="O19" s="105"/>
    </row>
    <row r="20" spans="1:15" ht="16.5" thickBot="1" x14ac:dyDescent="0.3">
      <c r="A20" s="105"/>
      <c r="B20" s="109">
        <v>4</v>
      </c>
      <c r="C20" s="109"/>
      <c r="D20" s="109"/>
      <c r="E20" s="109"/>
      <c r="F20" s="108"/>
      <c r="G20" s="107"/>
      <c r="H20" s="107"/>
      <c r="I20" s="121">
        <f>SUM(I16:I19)</f>
        <v>483792.66</v>
      </c>
      <c r="J20" s="121">
        <f>SUM(J16:J17)</f>
        <v>0</v>
      </c>
      <c r="K20" s="121">
        <f>SUM(K16:K19)</f>
        <v>483792.66</v>
      </c>
      <c r="L20" s="121">
        <f>SUM(L16:L17)</f>
        <v>0</v>
      </c>
      <c r="M20" s="105"/>
      <c r="N20" s="105"/>
      <c r="O20" s="105"/>
    </row>
    <row r="21" spans="1:15" ht="17.25" thickTop="1" thickBot="1" x14ac:dyDescent="0.3">
      <c r="A21" s="105"/>
      <c r="B21" s="109"/>
      <c r="C21" s="109"/>
      <c r="D21" s="109"/>
      <c r="E21" s="109"/>
      <c r="F21" s="105"/>
      <c r="G21" s="107"/>
      <c r="H21" s="107"/>
      <c r="I21" s="108"/>
      <c r="J21" s="105"/>
      <c r="K21" s="108"/>
      <c r="L21" s="105"/>
      <c r="M21" s="105"/>
      <c r="N21" s="105"/>
      <c r="O21" s="105"/>
    </row>
    <row r="22" spans="1:15" ht="15.75" thickBot="1" x14ac:dyDescent="0.3">
      <c r="A22" s="113"/>
      <c r="B22" s="127" t="s">
        <v>107</v>
      </c>
      <c r="C22" s="128"/>
      <c r="D22" s="122"/>
      <c r="E22" s="123"/>
      <c r="F22" s="113"/>
      <c r="G22" s="113"/>
      <c r="H22" s="105"/>
      <c r="I22" s="108"/>
      <c r="J22" s="105"/>
      <c r="K22" s="108"/>
      <c r="L22" s="105"/>
      <c r="M22" s="105"/>
      <c r="N22" s="105"/>
      <c r="O22" s="105"/>
    </row>
    <row r="23" spans="1:15" ht="15.75" thickBot="1" x14ac:dyDescent="0.3">
      <c r="A23" s="113"/>
      <c r="B23" s="124" t="s">
        <v>108</v>
      </c>
      <c r="C23" s="125"/>
      <c r="D23" s="125"/>
      <c r="E23" s="126"/>
      <c r="F23" s="113"/>
      <c r="G23" s="113"/>
      <c r="H23" s="105"/>
      <c r="I23" s="108"/>
      <c r="J23" s="105"/>
      <c r="K23" s="108"/>
      <c r="L23" s="112"/>
      <c r="M23" s="105"/>
      <c r="N23" s="105"/>
      <c r="O23" s="105"/>
    </row>
    <row r="24" spans="1:15" x14ac:dyDescent="0.25">
      <c r="A24" s="113"/>
      <c r="B24" s="113"/>
      <c r="C24" s="113"/>
      <c r="D24" s="113"/>
      <c r="E24" s="113"/>
      <c r="F24" s="113"/>
      <c r="G24" s="113"/>
      <c r="H24" s="105"/>
      <c r="I24" s="108"/>
      <c r="J24" s="105"/>
      <c r="K24" s="108"/>
      <c r="L24" s="112"/>
      <c r="M24" s="105"/>
      <c r="N24" s="105"/>
      <c r="O24" s="105"/>
    </row>
    <row r="25" spans="1:15" x14ac:dyDescent="0.25">
      <c r="A25" s="113"/>
      <c r="B25" s="113"/>
      <c r="C25" s="113"/>
      <c r="D25" s="113"/>
      <c r="E25" s="113"/>
      <c r="F25" s="113"/>
      <c r="G25" s="113"/>
      <c r="H25" s="105"/>
      <c r="I25" s="108"/>
      <c r="J25" s="105"/>
      <c r="K25" s="108"/>
      <c r="L25" s="105"/>
      <c r="M25" s="105"/>
      <c r="N25" s="105"/>
      <c r="O25" s="105"/>
    </row>
    <row r="26" spans="1:15" x14ac:dyDescent="0.25">
      <c r="A26" s="113"/>
      <c r="B26" s="113"/>
      <c r="C26" s="113"/>
      <c r="D26" s="113"/>
      <c r="E26" s="113"/>
      <c r="F26" s="113"/>
      <c r="G26" s="113"/>
      <c r="H26" s="105"/>
      <c r="I26" s="108"/>
      <c r="J26" s="105"/>
      <c r="K26" s="108"/>
      <c r="L26" s="105"/>
      <c r="M26" s="105"/>
      <c r="N26" s="105"/>
      <c r="O26" s="105"/>
    </row>
    <row r="27" spans="1:15" x14ac:dyDescent="0.25">
      <c r="A27" s="113"/>
      <c r="B27" s="113"/>
      <c r="C27" s="113"/>
      <c r="D27" s="113"/>
      <c r="E27" s="113"/>
      <c r="F27" s="113"/>
      <c r="G27" s="113"/>
      <c r="H27" s="105"/>
      <c r="I27" s="108"/>
      <c r="J27" s="105"/>
      <c r="K27" s="108"/>
      <c r="L27" s="105"/>
      <c r="M27" s="105"/>
      <c r="N27" s="105"/>
      <c r="O27" s="105"/>
    </row>
    <row r="28" spans="1:15" x14ac:dyDescent="0.25">
      <c r="A28" s="113"/>
      <c r="B28" s="113"/>
      <c r="C28" s="113"/>
      <c r="D28" s="113"/>
      <c r="E28" s="148"/>
      <c r="F28" s="113"/>
      <c r="G28" s="113"/>
      <c r="H28" s="105"/>
      <c r="I28" s="108"/>
      <c r="J28" s="105"/>
      <c r="K28" s="108"/>
      <c r="L28" s="105"/>
      <c r="M28" s="105"/>
      <c r="N28" s="105"/>
      <c r="O28" s="105"/>
    </row>
    <row r="29" spans="1:15" x14ac:dyDescent="0.25">
      <c r="A29" s="113"/>
      <c r="B29" s="113"/>
      <c r="C29" s="113"/>
      <c r="D29" s="113"/>
      <c r="E29" s="148"/>
      <c r="F29" s="113"/>
      <c r="G29" s="113"/>
      <c r="H29" s="105"/>
      <c r="I29" s="108"/>
      <c r="J29" s="105"/>
      <c r="K29" s="108"/>
      <c r="L29" s="105"/>
      <c r="M29" s="105"/>
      <c r="N29" s="105"/>
      <c r="O29" s="105"/>
    </row>
    <row r="30" spans="1:15" x14ac:dyDescent="0.25">
      <c r="A30" s="113"/>
      <c r="B30" s="113"/>
      <c r="C30" s="113"/>
      <c r="D30" s="113"/>
      <c r="E30" s="148"/>
      <c r="F30" s="113"/>
      <c r="G30" s="113"/>
      <c r="H30" s="105"/>
      <c r="I30" s="108"/>
      <c r="J30" s="105"/>
      <c r="K30" s="108"/>
      <c r="L30" s="105"/>
      <c r="M30" s="105"/>
      <c r="N30" s="105"/>
      <c r="O30" s="105"/>
    </row>
    <row r="31" spans="1:15" x14ac:dyDescent="0.25">
      <c r="A31" s="113"/>
      <c r="B31" s="113"/>
      <c r="C31" s="113"/>
      <c r="D31" s="113"/>
      <c r="E31" s="148"/>
      <c r="F31" s="113"/>
      <c r="G31" s="113"/>
      <c r="H31" s="105"/>
      <c r="I31" s="108"/>
      <c r="J31" s="105"/>
      <c r="K31" s="108"/>
      <c r="L31" s="105"/>
      <c r="M31" s="105"/>
      <c r="N31" s="105"/>
      <c r="O31" s="105"/>
    </row>
    <row r="32" spans="1:15" x14ac:dyDescent="0.25">
      <c r="A32" s="113"/>
      <c r="B32" s="113"/>
      <c r="C32" s="113"/>
      <c r="D32" s="113"/>
      <c r="E32" s="148"/>
      <c r="F32" s="113"/>
      <c r="G32" s="113"/>
      <c r="H32" s="105"/>
      <c r="I32" s="108"/>
      <c r="J32" s="105"/>
      <c r="K32" s="108"/>
      <c r="L32" s="105"/>
      <c r="M32" s="105"/>
      <c r="N32" s="105"/>
      <c r="O32" s="105"/>
    </row>
    <row r="33" spans="1:15" x14ac:dyDescent="0.25">
      <c r="A33" s="113"/>
      <c r="B33" s="113"/>
      <c r="C33" s="113"/>
      <c r="D33" s="113"/>
      <c r="E33" s="148"/>
      <c r="F33" s="149"/>
      <c r="G33" s="113"/>
      <c r="H33" s="105"/>
      <c r="I33" s="108"/>
      <c r="J33" s="105"/>
      <c r="K33" s="108"/>
      <c r="L33" s="105"/>
      <c r="M33" s="105"/>
      <c r="N33" s="105"/>
      <c r="O33" s="105"/>
    </row>
    <row r="34" spans="1:15" x14ac:dyDescent="0.25">
      <c r="A34" s="113"/>
      <c r="B34" s="113"/>
      <c r="C34" s="113"/>
      <c r="D34" s="113"/>
      <c r="E34" s="113"/>
      <c r="F34" s="113"/>
      <c r="G34" s="113"/>
      <c r="H34" s="105"/>
      <c r="I34" s="108"/>
      <c r="J34" s="105"/>
      <c r="K34" s="108"/>
      <c r="L34" s="105"/>
      <c r="M34" s="105"/>
      <c r="N34" s="105"/>
      <c r="O34" s="105"/>
    </row>
    <row r="35" spans="1:15" x14ac:dyDescent="0.25">
      <c r="A35" s="114"/>
      <c r="B35" s="114"/>
      <c r="C35" s="114"/>
      <c r="D35" s="114"/>
      <c r="E35" s="114"/>
      <c r="F35" s="114"/>
      <c r="G35" s="114"/>
    </row>
    <row r="36" spans="1:15" x14ac:dyDescent="0.25">
      <c r="A36" s="114"/>
      <c r="B36" s="114"/>
      <c r="C36" s="114"/>
      <c r="D36" s="114"/>
      <c r="E36" s="114"/>
      <c r="F36" s="114"/>
      <c r="G36" s="114"/>
    </row>
  </sheetData>
  <mergeCells count="6"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tabSelected="1" zoomScale="85" zoomScaleNormal="85" workbookViewId="0">
      <selection activeCell="B9" sqref="B9:G9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92" t="s">
        <v>0</v>
      </c>
      <c r="C5" s="192"/>
      <c r="D5" s="192"/>
      <c r="E5" s="192"/>
      <c r="F5" s="192"/>
      <c r="G5" s="192"/>
      <c r="H5" s="32"/>
      <c r="I5" s="14"/>
      <c r="J5" s="14"/>
      <c r="K5" s="14"/>
      <c r="L5" s="14"/>
      <c r="M5" s="14"/>
      <c r="N5" s="14"/>
    </row>
    <row r="6" spans="2:14" ht="15.75" x14ac:dyDescent="0.25">
      <c r="B6" s="206" t="s">
        <v>57</v>
      </c>
      <c r="C6" s="206"/>
      <c r="D6" s="206"/>
      <c r="E6" s="206"/>
      <c r="F6" s="206"/>
      <c r="G6" s="206"/>
      <c r="H6" s="33"/>
    </row>
    <row r="7" spans="2:14" ht="15.75" x14ac:dyDescent="0.25">
      <c r="B7" s="192" t="s">
        <v>9</v>
      </c>
      <c r="C7" s="192"/>
      <c r="D7" s="192"/>
      <c r="E7" s="192"/>
      <c r="F7" s="192"/>
      <c r="G7" s="192"/>
      <c r="H7" s="33"/>
    </row>
    <row r="8" spans="2:14" ht="15.75" x14ac:dyDescent="0.25">
      <c r="B8" s="206" t="s">
        <v>142</v>
      </c>
      <c r="C8" s="206"/>
      <c r="D8" s="206"/>
      <c r="E8" s="206"/>
      <c r="F8" s="206"/>
      <c r="G8" s="206"/>
      <c r="H8" s="33"/>
    </row>
    <row r="9" spans="2:14" ht="15.75" x14ac:dyDescent="0.25">
      <c r="B9" s="206" t="s">
        <v>85</v>
      </c>
      <c r="C9" s="206"/>
      <c r="D9" s="206"/>
      <c r="E9" s="206"/>
      <c r="F9" s="206"/>
      <c r="G9" s="206"/>
      <c r="H9" s="33"/>
    </row>
    <row r="10" spans="2:14" ht="15.75" x14ac:dyDescent="0.25">
      <c r="B10" s="197" t="s">
        <v>86</v>
      </c>
      <c r="C10" s="197"/>
      <c r="D10" s="197"/>
      <c r="E10" s="197"/>
      <c r="F10" s="197"/>
      <c r="G10" s="197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0"/>
      <c r="C24" s="70"/>
      <c r="D24" s="70"/>
      <c r="E24" s="70"/>
      <c r="F24" s="33"/>
      <c r="G24" s="33"/>
      <c r="H24" s="33"/>
    </row>
    <row r="25" spans="2:8" ht="15.75" x14ac:dyDescent="0.25">
      <c r="B25" s="70"/>
      <c r="C25" s="70"/>
      <c r="D25" s="70"/>
      <c r="E25" s="70"/>
      <c r="F25" s="33"/>
      <c r="G25" s="33"/>
      <c r="H25" s="33"/>
    </row>
    <row r="26" spans="2:8" ht="15.75" x14ac:dyDescent="0.25">
      <c r="B26" s="70"/>
      <c r="C26" s="70"/>
      <c r="D26" s="70"/>
      <c r="E26" s="70"/>
      <c r="F26" s="33"/>
      <c r="G26" s="33"/>
      <c r="H26" s="33"/>
    </row>
    <row r="27" spans="2:8" ht="15.75" x14ac:dyDescent="0.25">
      <c r="B27" s="70"/>
      <c r="C27" s="70"/>
      <c r="D27" s="70"/>
      <c r="E27" s="70"/>
      <c r="F27" s="33"/>
      <c r="H27" s="33"/>
    </row>
    <row r="28" spans="2:8" ht="15.75" x14ac:dyDescent="0.25">
      <c r="B28" s="70" t="s">
        <v>81</v>
      </c>
      <c r="C28" s="70"/>
      <c r="D28" s="70"/>
      <c r="E28" s="70"/>
      <c r="F28" s="33"/>
    </row>
    <row r="29" spans="2:8" x14ac:dyDescent="0.25">
      <c r="B29" s="70" t="s">
        <v>82</v>
      </c>
      <c r="C29" s="70"/>
      <c r="D29" s="70"/>
      <c r="E29" s="70"/>
    </row>
    <row r="30" spans="2:8" x14ac:dyDescent="0.25">
      <c r="B30" s="70"/>
      <c r="C30" s="70"/>
      <c r="D30" s="70"/>
      <c r="E30" s="70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rgb="FF92D050"/>
    <pageSetUpPr fitToPage="1"/>
  </sheetPr>
  <dimension ref="A3:K42"/>
  <sheetViews>
    <sheetView topLeftCell="A7" workbookViewId="0">
      <selection activeCell="O24" sqref="O24"/>
    </sheetView>
  </sheetViews>
  <sheetFormatPr defaultRowHeight="15" x14ac:dyDescent="0.25"/>
  <cols>
    <col min="1" max="1" width="22" customWidth="1"/>
    <col min="6" max="6" width="16.140625" customWidth="1"/>
    <col min="7" max="7" width="22.7109375" customWidth="1"/>
    <col min="8" max="8" width="14.85546875" customWidth="1"/>
    <col min="9" max="9" width="17.5703125" customWidth="1"/>
    <col min="10" max="10" width="12.7109375" customWidth="1"/>
    <col min="11" max="11" width="14.5703125" customWidth="1"/>
  </cols>
  <sheetData>
    <row r="3" spans="1:11" x14ac:dyDescent="0.25">
      <c r="A3" s="153"/>
      <c r="B3" s="154"/>
      <c r="C3" s="154"/>
      <c r="D3" s="154"/>
      <c r="E3" s="207" t="s">
        <v>143</v>
      </c>
      <c r="F3" s="207"/>
      <c r="G3" s="207"/>
      <c r="H3" s="207"/>
      <c r="I3" s="155"/>
      <c r="J3" s="156"/>
      <c r="K3" s="157"/>
    </row>
    <row r="4" spans="1:11" x14ac:dyDescent="0.25">
      <c r="A4" s="153" t="s">
        <v>14</v>
      </c>
      <c r="B4" s="154" t="s">
        <v>117</v>
      </c>
      <c r="C4" s="154" t="s">
        <v>118</v>
      </c>
      <c r="D4" s="154" t="s">
        <v>119</v>
      </c>
      <c r="E4" s="154" t="s">
        <v>120</v>
      </c>
      <c r="F4" s="154" t="s">
        <v>121</v>
      </c>
      <c r="G4" s="158" t="s">
        <v>122</v>
      </c>
      <c r="H4" s="157" t="s">
        <v>123</v>
      </c>
      <c r="I4" s="154" t="s">
        <v>124</v>
      </c>
      <c r="J4" s="157" t="s">
        <v>125</v>
      </c>
      <c r="K4" s="157" t="s">
        <v>126</v>
      </c>
    </row>
    <row r="5" spans="1:11" x14ac:dyDescent="0.25">
      <c r="A5" s="159">
        <v>44938</v>
      </c>
      <c r="B5" s="160">
        <v>2194</v>
      </c>
      <c r="C5" s="49" t="s">
        <v>144</v>
      </c>
      <c r="D5" s="133" t="s">
        <v>145</v>
      </c>
      <c r="E5" s="181">
        <v>40</v>
      </c>
      <c r="F5" s="133" t="s">
        <v>146</v>
      </c>
      <c r="G5" s="49" t="s">
        <v>147</v>
      </c>
      <c r="H5" s="161">
        <v>375</v>
      </c>
      <c r="I5" s="162">
        <f>+E5*H5</f>
        <v>15000</v>
      </c>
      <c r="J5" s="163">
        <f t="shared" ref="J5:J26" si="0">+I5*0.18</f>
        <v>2700</v>
      </c>
      <c r="K5" s="163">
        <f t="shared" ref="K5:K28" si="1">+I5+J5</f>
        <v>17700</v>
      </c>
    </row>
    <row r="6" spans="1:11" x14ac:dyDescent="0.25">
      <c r="A6" s="159">
        <v>44938</v>
      </c>
      <c r="B6" s="160">
        <v>2195</v>
      </c>
      <c r="C6" s="49" t="s">
        <v>148</v>
      </c>
      <c r="D6" s="133" t="s">
        <v>149</v>
      </c>
      <c r="E6" s="181">
        <v>200</v>
      </c>
      <c r="F6" s="133" t="s">
        <v>146</v>
      </c>
      <c r="G6" s="49" t="s">
        <v>147</v>
      </c>
      <c r="H6" s="161">
        <v>70</v>
      </c>
      <c r="I6" s="162">
        <f t="shared" ref="I6:I40" si="2">+E6*H6</f>
        <v>14000</v>
      </c>
      <c r="J6" s="163">
        <v>0</v>
      </c>
      <c r="K6" s="163">
        <f t="shared" si="1"/>
        <v>14000</v>
      </c>
    </row>
    <row r="7" spans="1:11" x14ac:dyDescent="0.25">
      <c r="A7" s="159">
        <v>44938</v>
      </c>
      <c r="B7" s="160">
        <v>2196</v>
      </c>
      <c r="C7" s="49" t="s">
        <v>150</v>
      </c>
      <c r="D7" s="133" t="s">
        <v>149</v>
      </c>
      <c r="E7" s="181">
        <v>84</v>
      </c>
      <c r="F7" s="133" t="s">
        <v>146</v>
      </c>
      <c r="G7" s="49" t="s">
        <v>147</v>
      </c>
      <c r="H7" s="161">
        <v>5</v>
      </c>
      <c r="I7" s="162">
        <f t="shared" si="2"/>
        <v>420</v>
      </c>
      <c r="J7" s="163">
        <v>0</v>
      </c>
      <c r="K7" s="163">
        <f t="shared" si="1"/>
        <v>420</v>
      </c>
    </row>
    <row r="8" spans="1:11" x14ac:dyDescent="0.25">
      <c r="A8" s="159">
        <v>44938</v>
      </c>
      <c r="B8" s="160">
        <v>2197</v>
      </c>
      <c r="C8" s="49" t="s">
        <v>151</v>
      </c>
      <c r="D8" s="133" t="s">
        <v>149</v>
      </c>
      <c r="E8" s="181">
        <v>80</v>
      </c>
      <c r="F8" s="133" t="s">
        <v>146</v>
      </c>
      <c r="G8" s="49" t="s">
        <v>147</v>
      </c>
      <c r="H8" s="161">
        <v>12</v>
      </c>
      <c r="I8" s="162">
        <f t="shared" si="2"/>
        <v>960</v>
      </c>
      <c r="J8" s="163">
        <f t="shared" si="0"/>
        <v>172.79999999999998</v>
      </c>
      <c r="K8" s="163">
        <f t="shared" si="1"/>
        <v>1132.8</v>
      </c>
    </row>
    <row r="9" spans="1:11" x14ac:dyDescent="0.25">
      <c r="A9" s="159">
        <v>44938</v>
      </c>
      <c r="B9" s="160">
        <v>2198</v>
      </c>
      <c r="C9" s="49" t="s">
        <v>152</v>
      </c>
      <c r="D9" s="133" t="s">
        <v>149</v>
      </c>
      <c r="E9" s="181">
        <v>40</v>
      </c>
      <c r="F9" s="133" t="s">
        <v>146</v>
      </c>
      <c r="G9" s="49" t="s">
        <v>147</v>
      </c>
      <c r="H9" s="161">
        <v>75</v>
      </c>
      <c r="I9" s="162">
        <f t="shared" si="2"/>
        <v>3000</v>
      </c>
      <c r="J9" s="163">
        <f t="shared" si="0"/>
        <v>540</v>
      </c>
      <c r="K9" s="163">
        <f t="shared" si="1"/>
        <v>3540</v>
      </c>
    </row>
    <row r="10" spans="1:11" x14ac:dyDescent="0.25">
      <c r="A10" s="159">
        <v>44938</v>
      </c>
      <c r="B10" s="160">
        <v>2199</v>
      </c>
      <c r="C10" s="49" t="s">
        <v>153</v>
      </c>
      <c r="D10" s="133" t="s">
        <v>149</v>
      </c>
      <c r="E10" s="181">
        <v>40</v>
      </c>
      <c r="F10" s="133" t="s">
        <v>146</v>
      </c>
      <c r="G10" s="49" t="s">
        <v>147</v>
      </c>
      <c r="H10" s="161">
        <v>95</v>
      </c>
      <c r="I10" s="162">
        <f t="shared" si="2"/>
        <v>3800</v>
      </c>
      <c r="J10" s="163">
        <v>0</v>
      </c>
      <c r="K10" s="163">
        <f t="shared" si="1"/>
        <v>3800</v>
      </c>
    </row>
    <row r="11" spans="1:11" x14ac:dyDescent="0.25">
      <c r="A11" s="159">
        <v>44938</v>
      </c>
      <c r="B11" s="160">
        <v>2200</v>
      </c>
      <c r="C11" s="49" t="s">
        <v>154</v>
      </c>
      <c r="D11" s="133" t="s">
        <v>149</v>
      </c>
      <c r="E11" s="181">
        <v>80</v>
      </c>
      <c r="F11" s="133" t="s">
        <v>146</v>
      </c>
      <c r="G11" s="49" t="s">
        <v>147</v>
      </c>
      <c r="H11" s="161">
        <v>18</v>
      </c>
      <c r="I11" s="162">
        <f t="shared" si="2"/>
        <v>1440</v>
      </c>
      <c r="J11" s="163">
        <f t="shared" si="0"/>
        <v>259.2</v>
      </c>
      <c r="K11" s="163">
        <f t="shared" si="1"/>
        <v>1699.2</v>
      </c>
    </row>
    <row r="12" spans="1:11" x14ac:dyDescent="0.25">
      <c r="A12" s="159">
        <v>44938</v>
      </c>
      <c r="B12" s="160">
        <v>2201</v>
      </c>
      <c r="C12" s="49" t="s">
        <v>155</v>
      </c>
      <c r="D12" s="133" t="s">
        <v>149</v>
      </c>
      <c r="E12" s="181">
        <v>40</v>
      </c>
      <c r="F12" s="133" t="s">
        <v>146</v>
      </c>
      <c r="G12" s="49" t="s">
        <v>147</v>
      </c>
      <c r="H12" s="161">
        <v>115</v>
      </c>
      <c r="I12" s="162">
        <f t="shared" si="2"/>
        <v>4600</v>
      </c>
      <c r="J12" s="163">
        <f t="shared" si="0"/>
        <v>828</v>
      </c>
      <c r="K12" s="163">
        <f t="shared" si="1"/>
        <v>5428</v>
      </c>
    </row>
    <row r="13" spans="1:11" x14ac:dyDescent="0.25">
      <c r="A13" s="159">
        <v>44938</v>
      </c>
      <c r="B13" s="160">
        <v>2202</v>
      </c>
      <c r="C13" s="49" t="s">
        <v>156</v>
      </c>
      <c r="D13" s="133" t="s">
        <v>149</v>
      </c>
      <c r="E13" s="181">
        <v>40</v>
      </c>
      <c r="F13" s="133" t="s">
        <v>146</v>
      </c>
      <c r="G13" s="49" t="s">
        <v>147</v>
      </c>
      <c r="H13" s="161">
        <v>85</v>
      </c>
      <c r="I13" s="162">
        <f t="shared" si="2"/>
        <v>3400</v>
      </c>
      <c r="J13" s="163">
        <f t="shared" si="0"/>
        <v>612</v>
      </c>
      <c r="K13" s="163">
        <f t="shared" si="1"/>
        <v>4012</v>
      </c>
    </row>
    <row r="14" spans="1:11" x14ac:dyDescent="0.25">
      <c r="A14" s="159">
        <v>44938</v>
      </c>
      <c r="B14" s="160">
        <v>2203</v>
      </c>
      <c r="C14" s="49" t="s">
        <v>157</v>
      </c>
      <c r="D14" s="133" t="s">
        <v>149</v>
      </c>
      <c r="E14" s="181">
        <v>40</v>
      </c>
      <c r="F14" s="133" t="s">
        <v>146</v>
      </c>
      <c r="G14" s="49" t="s">
        <v>147</v>
      </c>
      <c r="H14" s="161">
        <v>66</v>
      </c>
      <c r="I14" s="162">
        <f t="shared" si="2"/>
        <v>2640</v>
      </c>
      <c r="J14" s="163">
        <v>0</v>
      </c>
      <c r="K14" s="163">
        <f t="shared" si="1"/>
        <v>2640</v>
      </c>
    </row>
    <row r="15" spans="1:11" x14ac:dyDescent="0.25">
      <c r="A15" s="159">
        <v>44938</v>
      </c>
      <c r="B15" s="160">
        <v>2204</v>
      </c>
      <c r="C15" s="49" t="s">
        <v>158</v>
      </c>
      <c r="D15" s="133" t="s">
        <v>149</v>
      </c>
      <c r="E15" s="181">
        <v>80</v>
      </c>
      <c r="F15" s="133" t="s">
        <v>146</v>
      </c>
      <c r="G15" s="49" t="s">
        <v>147</v>
      </c>
      <c r="H15" s="161">
        <v>23</v>
      </c>
      <c r="I15" s="162">
        <f t="shared" si="2"/>
        <v>1840</v>
      </c>
      <c r="J15" s="163">
        <f t="shared" si="0"/>
        <v>331.2</v>
      </c>
      <c r="K15" s="163">
        <f t="shared" si="1"/>
        <v>2171.1999999999998</v>
      </c>
    </row>
    <row r="16" spans="1:11" x14ac:dyDescent="0.25">
      <c r="A16" s="159">
        <v>44938</v>
      </c>
      <c r="B16" s="160">
        <v>2205</v>
      </c>
      <c r="C16" s="49" t="s">
        <v>159</v>
      </c>
      <c r="D16" s="133" t="s">
        <v>149</v>
      </c>
      <c r="E16" s="181">
        <v>80</v>
      </c>
      <c r="F16" s="133" t="s">
        <v>146</v>
      </c>
      <c r="G16" s="49" t="s">
        <v>147</v>
      </c>
      <c r="H16" s="161">
        <v>26</v>
      </c>
      <c r="I16" s="162">
        <f t="shared" si="2"/>
        <v>2080</v>
      </c>
      <c r="J16" s="163">
        <f t="shared" si="0"/>
        <v>374.4</v>
      </c>
      <c r="K16" s="163">
        <f t="shared" si="1"/>
        <v>2454.4</v>
      </c>
    </row>
    <row r="17" spans="1:11" x14ac:dyDescent="0.25">
      <c r="A17" s="159">
        <v>44938</v>
      </c>
      <c r="B17" s="160">
        <v>2206</v>
      </c>
      <c r="C17" s="49" t="s">
        <v>160</v>
      </c>
      <c r="D17" s="133" t="s">
        <v>149</v>
      </c>
      <c r="E17" s="181">
        <v>80</v>
      </c>
      <c r="F17" s="133" t="s">
        <v>146</v>
      </c>
      <c r="G17" s="49" t="s">
        <v>147</v>
      </c>
      <c r="H17" s="161">
        <v>8.5</v>
      </c>
      <c r="I17" s="162">
        <f t="shared" si="2"/>
        <v>680</v>
      </c>
      <c r="J17" s="163">
        <v>0</v>
      </c>
      <c r="K17" s="163">
        <f t="shared" si="1"/>
        <v>680</v>
      </c>
    </row>
    <row r="18" spans="1:11" x14ac:dyDescent="0.25">
      <c r="A18" s="159">
        <v>44938</v>
      </c>
      <c r="B18" s="160">
        <v>2207</v>
      </c>
      <c r="C18" s="49" t="s">
        <v>161</v>
      </c>
      <c r="D18" s="133" t="s">
        <v>149</v>
      </c>
      <c r="E18" s="181">
        <v>60</v>
      </c>
      <c r="F18" s="133" t="s">
        <v>146</v>
      </c>
      <c r="G18" s="49" t="s">
        <v>147</v>
      </c>
      <c r="H18" s="161">
        <v>15</v>
      </c>
      <c r="I18" s="162">
        <f t="shared" si="2"/>
        <v>900</v>
      </c>
      <c r="J18" s="163">
        <f t="shared" si="0"/>
        <v>162</v>
      </c>
      <c r="K18" s="163">
        <f t="shared" si="1"/>
        <v>1062</v>
      </c>
    </row>
    <row r="19" spans="1:11" x14ac:dyDescent="0.25">
      <c r="A19" s="159">
        <v>44938</v>
      </c>
      <c r="B19" s="160">
        <v>2208</v>
      </c>
      <c r="C19" s="49" t="s">
        <v>162</v>
      </c>
      <c r="D19" s="133" t="s">
        <v>149</v>
      </c>
      <c r="E19" s="181">
        <v>160</v>
      </c>
      <c r="F19" s="133" t="s">
        <v>146</v>
      </c>
      <c r="G19" s="49" t="s">
        <v>147</v>
      </c>
      <c r="H19" s="161">
        <v>5.25</v>
      </c>
      <c r="I19" s="162">
        <f t="shared" si="2"/>
        <v>840</v>
      </c>
      <c r="J19" s="163">
        <f t="shared" si="0"/>
        <v>151.19999999999999</v>
      </c>
      <c r="K19" s="163">
        <f t="shared" si="1"/>
        <v>991.2</v>
      </c>
    </row>
    <row r="20" spans="1:11" x14ac:dyDescent="0.25">
      <c r="A20" s="159">
        <v>44938</v>
      </c>
      <c r="B20" s="160">
        <v>2209</v>
      </c>
      <c r="C20" s="49" t="s">
        <v>163</v>
      </c>
      <c r="D20" s="133" t="s">
        <v>149</v>
      </c>
      <c r="E20" s="181">
        <v>40</v>
      </c>
      <c r="F20" s="133" t="s">
        <v>146</v>
      </c>
      <c r="G20" s="49" t="s">
        <v>147</v>
      </c>
      <c r="H20" s="161">
        <v>100</v>
      </c>
      <c r="I20" s="162">
        <f t="shared" si="2"/>
        <v>4000</v>
      </c>
      <c r="J20" s="163">
        <f t="shared" si="0"/>
        <v>720</v>
      </c>
      <c r="K20" s="163">
        <f t="shared" si="1"/>
        <v>4720</v>
      </c>
    </row>
    <row r="21" spans="1:11" x14ac:dyDescent="0.25">
      <c r="A21" s="159">
        <v>44938</v>
      </c>
      <c r="B21" s="160">
        <v>2210</v>
      </c>
      <c r="C21" s="49" t="s">
        <v>164</v>
      </c>
      <c r="D21" s="133" t="s">
        <v>149</v>
      </c>
      <c r="E21" s="181">
        <v>40</v>
      </c>
      <c r="F21" s="133" t="s">
        <v>146</v>
      </c>
      <c r="G21" s="49" t="s">
        <v>147</v>
      </c>
      <c r="H21" s="161">
        <v>41</v>
      </c>
      <c r="I21" s="162">
        <f t="shared" si="2"/>
        <v>1640</v>
      </c>
      <c r="J21" s="163">
        <f t="shared" si="0"/>
        <v>295.2</v>
      </c>
      <c r="K21" s="163">
        <f t="shared" si="1"/>
        <v>1935.2</v>
      </c>
    </row>
    <row r="22" spans="1:11" x14ac:dyDescent="0.25">
      <c r="A22" s="159">
        <v>44938</v>
      </c>
      <c r="B22" s="160">
        <v>2211</v>
      </c>
      <c r="C22" s="49" t="s">
        <v>165</v>
      </c>
      <c r="D22" s="133" t="s">
        <v>149</v>
      </c>
      <c r="E22" s="181">
        <v>40</v>
      </c>
      <c r="F22" s="133" t="s">
        <v>146</v>
      </c>
      <c r="G22" s="49" t="s">
        <v>147</v>
      </c>
      <c r="H22" s="161">
        <v>125</v>
      </c>
      <c r="I22" s="162">
        <f t="shared" si="2"/>
        <v>5000</v>
      </c>
      <c r="J22" s="163">
        <v>0</v>
      </c>
      <c r="K22" s="163">
        <f t="shared" si="1"/>
        <v>5000</v>
      </c>
    </row>
    <row r="23" spans="1:11" x14ac:dyDescent="0.25">
      <c r="A23" s="159">
        <v>44938</v>
      </c>
      <c r="B23" s="160">
        <f>+[1]Existencia!$C$171</f>
        <v>2141</v>
      </c>
      <c r="C23" s="49" t="str">
        <f>+[1]Existencia!$D$171</f>
        <v>(3)Servilletas C-Fold</v>
      </c>
      <c r="D23" s="133" t="s">
        <v>166</v>
      </c>
      <c r="E23" s="181">
        <v>10</v>
      </c>
      <c r="F23" s="133" t="s">
        <v>146</v>
      </c>
      <c r="G23" s="49" t="s">
        <v>167</v>
      </c>
      <c r="H23" s="161">
        <f>+[1]Existencia!$I$171</f>
        <v>74</v>
      </c>
      <c r="I23" s="162">
        <f t="shared" si="2"/>
        <v>740</v>
      </c>
      <c r="J23" s="163">
        <f t="shared" si="0"/>
        <v>133.19999999999999</v>
      </c>
      <c r="K23" s="163">
        <f t="shared" si="1"/>
        <v>873.2</v>
      </c>
    </row>
    <row r="24" spans="1:11" x14ac:dyDescent="0.25">
      <c r="A24" s="159">
        <v>45089</v>
      </c>
      <c r="B24" s="160">
        <f>+[1]Existencia!$C$8</f>
        <v>2062</v>
      </c>
      <c r="C24" s="49" t="str">
        <f>+[1]Existencia!$D$8</f>
        <v xml:space="preserve">(2)Papel Bond 81/2 X11 </v>
      </c>
      <c r="D24" s="133" t="s">
        <v>168</v>
      </c>
      <c r="E24" s="181">
        <v>5</v>
      </c>
      <c r="F24" s="133" t="s">
        <v>169</v>
      </c>
      <c r="G24" s="49" t="s">
        <v>170</v>
      </c>
      <c r="H24" s="161">
        <f>+[1]Existencia!$I$8</f>
        <v>320</v>
      </c>
      <c r="I24" s="162">
        <f t="shared" si="2"/>
        <v>1600</v>
      </c>
      <c r="J24" s="163">
        <f t="shared" si="0"/>
        <v>288</v>
      </c>
      <c r="K24" s="163">
        <f t="shared" si="1"/>
        <v>1888</v>
      </c>
    </row>
    <row r="25" spans="1:11" x14ac:dyDescent="0.25">
      <c r="A25" s="159">
        <v>45119</v>
      </c>
      <c r="B25" s="160">
        <f>+[1]Existencia!$C$255</f>
        <v>2058</v>
      </c>
      <c r="C25" s="49" t="str">
        <f>+[1]Existencia!$D$255</f>
        <v>platos desechables No.7</v>
      </c>
      <c r="D25" s="133" t="s">
        <v>171</v>
      </c>
      <c r="E25" s="181">
        <v>2</v>
      </c>
      <c r="F25" s="133" t="s">
        <v>172</v>
      </c>
      <c r="G25" s="49" t="s">
        <v>167</v>
      </c>
      <c r="H25" s="161">
        <f>+[1]Existencia!$I$255</f>
        <v>235</v>
      </c>
      <c r="I25" s="162">
        <f t="shared" si="2"/>
        <v>470</v>
      </c>
      <c r="J25" s="163">
        <v>0</v>
      </c>
      <c r="K25" s="163">
        <f t="shared" si="1"/>
        <v>470</v>
      </c>
    </row>
    <row r="26" spans="1:11" x14ac:dyDescent="0.25">
      <c r="A26" s="159">
        <v>45272</v>
      </c>
      <c r="B26" s="160">
        <f>+[1]Existencia!$C$60</f>
        <v>1059</v>
      </c>
      <c r="C26" s="49" t="str">
        <f>+[1]Existencia!$D$60</f>
        <v>Cinta Pegante invisible</v>
      </c>
      <c r="D26" s="133" t="s">
        <v>149</v>
      </c>
      <c r="E26" s="181">
        <v>1</v>
      </c>
      <c r="F26" s="133" t="s">
        <v>146</v>
      </c>
      <c r="G26" s="49" t="s">
        <v>173</v>
      </c>
      <c r="H26" s="161">
        <f>+[1]Existencia!$I$60</f>
        <v>48</v>
      </c>
      <c r="I26" s="162">
        <f t="shared" si="2"/>
        <v>48</v>
      </c>
      <c r="J26" s="163">
        <f t="shared" si="0"/>
        <v>8.64</v>
      </c>
      <c r="K26" s="163">
        <f t="shared" si="1"/>
        <v>56.64</v>
      </c>
    </row>
    <row r="27" spans="1:11" x14ac:dyDescent="0.25">
      <c r="A27" s="159">
        <v>45272</v>
      </c>
      <c r="B27" s="160">
        <f>+[1]Existencia!$C$58</f>
        <v>1052</v>
      </c>
      <c r="C27" s="164" t="str">
        <f>+[1]Existencia!$D$58</f>
        <v>Libretas Gde. Blanca</v>
      </c>
      <c r="D27" s="133" t="s">
        <v>149</v>
      </c>
      <c r="E27" s="181">
        <v>1</v>
      </c>
      <c r="F27" s="133" t="s">
        <v>146</v>
      </c>
      <c r="G27" s="49" t="s">
        <v>174</v>
      </c>
      <c r="H27" s="161">
        <f>+[1]Existencia!$I$58</f>
        <v>30</v>
      </c>
      <c r="I27" s="162">
        <f t="shared" si="2"/>
        <v>30</v>
      </c>
      <c r="J27" s="163">
        <v>0</v>
      </c>
      <c r="K27" s="163">
        <f t="shared" si="1"/>
        <v>30</v>
      </c>
    </row>
    <row r="28" spans="1:11" x14ac:dyDescent="0.25">
      <c r="A28" s="159" t="s">
        <v>175</v>
      </c>
      <c r="B28" s="160">
        <f>+[1]Existencia!$C$56</f>
        <v>2063</v>
      </c>
      <c r="C28" s="164" t="str">
        <f>+[1]Existencia!$D$56</f>
        <v>(2) Libretas Peq. Blanca rayada</v>
      </c>
      <c r="D28" s="133" t="s">
        <v>149</v>
      </c>
      <c r="E28" s="181">
        <v>1</v>
      </c>
      <c r="F28" s="133" t="s">
        <v>146</v>
      </c>
      <c r="G28" s="49" t="s">
        <v>174</v>
      </c>
      <c r="H28" s="161">
        <f>+[1]Existencia!$I$56</f>
        <v>35</v>
      </c>
      <c r="I28" s="162">
        <f t="shared" si="2"/>
        <v>35</v>
      </c>
      <c r="J28" s="163">
        <v>0</v>
      </c>
      <c r="K28" s="163">
        <f t="shared" si="1"/>
        <v>35</v>
      </c>
    </row>
    <row r="29" spans="1:11" x14ac:dyDescent="0.25">
      <c r="A29" s="159" t="s">
        <v>175</v>
      </c>
      <c r="B29" s="160">
        <v>2063</v>
      </c>
      <c r="C29" s="164" t="str">
        <f>+C28</f>
        <v>(2) Libretas Peq. Blanca rayada</v>
      </c>
      <c r="D29" s="133" t="s">
        <v>149</v>
      </c>
      <c r="E29" s="181">
        <v>2</v>
      </c>
      <c r="F29" s="133" t="s">
        <v>146</v>
      </c>
      <c r="G29" s="49" t="s">
        <v>174</v>
      </c>
      <c r="H29" s="161">
        <f>+H28</f>
        <v>35</v>
      </c>
      <c r="I29" s="162">
        <f t="shared" si="2"/>
        <v>70</v>
      </c>
      <c r="J29" s="163">
        <f>+I29*0.18</f>
        <v>12.6</v>
      </c>
      <c r="K29" s="163">
        <f>+I29+J29</f>
        <v>82.6</v>
      </c>
    </row>
    <row r="30" spans="1:11" x14ac:dyDescent="0.25">
      <c r="A30" s="159" t="s">
        <v>175</v>
      </c>
      <c r="B30" s="160">
        <f>+[1]Existencia!$C$239</f>
        <v>2159</v>
      </c>
      <c r="C30" s="49" t="str">
        <f>+[1]Existencia!$D$239</f>
        <v>(3) Papel dispensador</v>
      </c>
      <c r="D30" s="133" t="s">
        <v>166</v>
      </c>
      <c r="E30" s="181">
        <v>12</v>
      </c>
      <c r="F30" s="133" t="s">
        <v>176</v>
      </c>
      <c r="G30" s="49" t="s">
        <v>167</v>
      </c>
      <c r="H30" s="161">
        <f>+[1]Existencia!$I$239</f>
        <v>93</v>
      </c>
      <c r="I30" s="162">
        <f t="shared" si="2"/>
        <v>1116</v>
      </c>
      <c r="J30" s="163">
        <f t="shared" ref="J30:J40" si="3">+I30*0.18</f>
        <v>200.88</v>
      </c>
      <c r="K30" s="163">
        <f t="shared" ref="K30:K40" si="4">+I30+J30</f>
        <v>1316.88</v>
      </c>
    </row>
    <row r="31" spans="1:11" x14ac:dyDescent="0.25">
      <c r="A31" s="159" t="s">
        <v>177</v>
      </c>
      <c r="B31" s="160">
        <f>+B23</f>
        <v>2141</v>
      </c>
      <c r="C31" s="49" t="str">
        <f>+C23</f>
        <v>(3)Servilletas C-Fold</v>
      </c>
      <c r="D31" s="133" t="s">
        <v>166</v>
      </c>
      <c r="E31" s="181">
        <v>12</v>
      </c>
      <c r="F31" s="133" t="s">
        <v>146</v>
      </c>
      <c r="G31" s="49" t="s">
        <v>167</v>
      </c>
      <c r="H31" s="161">
        <f>+H23</f>
        <v>74</v>
      </c>
      <c r="I31" s="162">
        <f t="shared" si="2"/>
        <v>888</v>
      </c>
      <c r="J31" s="163">
        <f>+I31*0.18</f>
        <v>159.84</v>
      </c>
      <c r="K31" s="163">
        <f t="shared" si="4"/>
        <v>1047.8399999999999</v>
      </c>
    </row>
    <row r="32" spans="1:11" x14ac:dyDescent="0.25">
      <c r="A32" s="159" t="s">
        <v>178</v>
      </c>
      <c r="B32" s="160">
        <f>+[1]Existencia!$C$70</f>
        <v>1070</v>
      </c>
      <c r="C32" s="49" t="str">
        <f>+[1]Existencia!$D$70</f>
        <v>Memoria USB16GB</v>
      </c>
      <c r="D32" s="133" t="s">
        <v>149</v>
      </c>
      <c r="E32" s="181">
        <v>1</v>
      </c>
      <c r="F32" s="133" t="s">
        <v>146</v>
      </c>
      <c r="G32" s="49" t="s">
        <v>179</v>
      </c>
      <c r="H32" s="161">
        <f>+[1]Existencia!$I$70</f>
        <v>395</v>
      </c>
      <c r="I32" s="162">
        <f t="shared" si="2"/>
        <v>395</v>
      </c>
      <c r="J32" s="163">
        <f>+I32*0.18</f>
        <v>71.099999999999994</v>
      </c>
      <c r="K32" s="163">
        <f t="shared" si="4"/>
        <v>466.1</v>
      </c>
    </row>
    <row r="33" spans="1:11" x14ac:dyDescent="0.25">
      <c r="A33" s="159" t="s">
        <v>178</v>
      </c>
      <c r="B33" s="160">
        <f>+[1]Existencia!$C$65</f>
        <v>1063</v>
      </c>
      <c r="C33" s="49" t="str">
        <f>+[1]Existencia!$D$65</f>
        <v>Cinta adhesiva de 3/4</v>
      </c>
      <c r="D33" s="133" t="s">
        <v>149</v>
      </c>
      <c r="E33" s="181">
        <v>1</v>
      </c>
      <c r="F33" s="133" t="s">
        <v>146</v>
      </c>
      <c r="G33" s="49" t="s">
        <v>179</v>
      </c>
      <c r="H33" s="161">
        <f>+[1]Existencia!$I$65</f>
        <v>88</v>
      </c>
      <c r="I33" s="162">
        <f t="shared" si="2"/>
        <v>88</v>
      </c>
      <c r="J33" s="163">
        <f>+I33*0.18</f>
        <v>15.84</v>
      </c>
      <c r="K33" s="163">
        <f t="shared" si="4"/>
        <v>103.84</v>
      </c>
    </row>
    <row r="34" spans="1:11" x14ac:dyDescent="0.25">
      <c r="A34" s="159" t="s">
        <v>180</v>
      </c>
      <c r="B34" s="160">
        <f>+[1]Existencia!$C$71</f>
        <v>1071</v>
      </c>
      <c r="C34" s="49" t="str">
        <f>+[1]Existencia!$D$71</f>
        <v>Memoria USB32GB</v>
      </c>
      <c r="D34" s="133" t="s">
        <v>149</v>
      </c>
      <c r="E34" s="181">
        <v>1</v>
      </c>
      <c r="F34" s="133" t="s">
        <v>146</v>
      </c>
      <c r="G34" s="49" t="s">
        <v>181</v>
      </c>
      <c r="H34" s="161">
        <f>+[1]Existencia!$I$71</f>
        <v>495</v>
      </c>
      <c r="I34" s="162">
        <f t="shared" si="2"/>
        <v>495</v>
      </c>
      <c r="J34" s="163">
        <f>+I34*0.16</f>
        <v>79.2</v>
      </c>
      <c r="K34" s="163">
        <f t="shared" si="4"/>
        <v>574.20000000000005</v>
      </c>
    </row>
    <row r="35" spans="1:11" x14ac:dyDescent="0.25">
      <c r="A35" s="159" t="s">
        <v>180</v>
      </c>
      <c r="B35" s="160">
        <f>+[1]Existencia!$C$22</f>
        <v>1016</v>
      </c>
      <c r="C35" s="49" t="str">
        <f>+[1]Existencia!$D$22</f>
        <v>Separador con Pestañas (5 Tab Color)</v>
      </c>
      <c r="D35" s="133" t="s">
        <v>149</v>
      </c>
      <c r="E35" s="181">
        <v>5</v>
      </c>
      <c r="F35" s="133" t="s">
        <v>146</v>
      </c>
      <c r="G35" s="49" t="s">
        <v>182</v>
      </c>
      <c r="H35" s="161">
        <f>+[1]Existencia!$I$22</f>
        <v>28</v>
      </c>
      <c r="I35" s="162">
        <f t="shared" si="2"/>
        <v>140</v>
      </c>
      <c r="J35" s="163">
        <f>+I35*0.18</f>
        <v>25.2</v>
      </c>
      <c r="K35" s="163">
        <f t="shared" si="4"/>
        <v>165.2</v>
      </c>
    </row>
    <row r="36" spans="1:11" x14ac:dyDescent="0.25">
      <c r="A36" s="159" t="s">
        <v>183</v>
      </c>
      <c r="B36" s="160">
        <f>+[1]Existencia!$C$27</f>
        <v>1019</v>
      </c>
      <c r="C36" s="49" t="str">
        <f>+[1]Existencia!$D$27</f>
        <v>Sobres en Blanco sin logo</v>
      </c>
      <c r="D36" s="133" t="s">
        <v>149</v>
      </c>
      <c r="E36" s="181">
        <v>80</v>
      </c>
      <c r="F36" s="133" t="s">
        <v>146</v>
      </c>
      <c r="G36" s="49" t="s">
        <v>184</v>
      </c>
      <c r="H36" s="161">
        <f>+[1]Existencia!$I$27</f>
        <v>1.95</v>
      </c>
      <c r="I36" s="162">
        <f t="shared" si="2"/>
        <v>156</v>
      </c>
      <c r="J36" s="163">
        <f t="shared" si="3"/>
        <v>28.08</v>
      </c>
      <c r="K36" s="163">
        <f t="shared" si="4"/>
        <v>184.07999999999998</v>
      </c>
    </row>
    <row r="37" spans="1:11" x14ac:dyDescent="0.25">
      <c r="A37" s="159" t="s">
        <v>183</v>
      </c>
      <c r="B37" s="160">
        <f>+B24</f>
        <v>2062</v>
      </c>
      <c r="C37" s="49" t="str">
        <f>+C24</f>
        <v xml:space="preserve">(2)Papel Bond 81/2 X11 </v>
      </c>
      <c r="D37" s="133" t="s">
        <v>168</v>
      </c>
      <c r="E37" s="181">
        <v>6</v>
      </c>
      <c r="F37" s="133" t="s">
        <v>169</v>
      </c>
      <c r="G37" s="49" t="s">
        <v>170</v>
      </c>
      <c r="H37" s="161">
        <f>+H24</f>
        <v>320</v>
      </c>
      <c r="I37" s="162">
        <f t="shared" si="2"/>
        <v>1920</v>
      </c>
      <c r="J37" s="163">
        <f t="shared" si="3"/>
        <v>345.59999999999997</v>
      </c>
      <c r="K37" s="163">
        <f t="shared" si="4"/>
        <v>2265.6</v>
      </c>
    </row>
    <row r="38" spans="1:11" x14ac:dyDescent="0.25">
      <c r="A38" s="159" t="s">
        <v>127</v>
      </c>
      <c r="B38" s="160">
        <f>+[1]Existencia!$C$171</f>
        <v>2141</v>
      </c>
      <c r="C38" s="180" t="str">
        <f>+C23</f>
        <v>(3)Servilletas C-Fold</v>
      </c>
      <c r="D38" s="133" t="s">
        <v>166</v>
      </c>
      <c r="E38" s="181">
        <v>5</v>
      </c>
      <c r="F38" s="133" t="s">
        <v>146</v>
      </c>
      <c r="G38" s="49" t="s">
        <v>167</v>
      </c>
      <c r="H38" s="161">
        <f>+H31</f>
        <v>74</v>
      </c>
      <c r="I38" s="162">
        <f t="shared" si="2"/>
        <v>370</v>
      </c>
      <c r="J38" s="163">
        <f t="shared" si="3"/>
        <v>66.599999999999994</v>
      </c>
      <c r="K38" s="163">
        <f t="shared" si="4"/>
        <v>436.6</v>
      </c>
    </row>
    <row r="39" spans="1:11" x14ac:dyDescent="0.25">
      <c r="A39" s="159" t="s">
        <v>127</v>
      </c>
      <c r="B39" s="160">
        <f>+[1]Existencia!$C$203</f>
        <v>2110</v>
      </c>
      <c r="C39" s="49" t="str">
        <f>+[1]Existencia!$D$203</f>
        <v>(2) Fundas blancas cocina</v>
      </c>
      <c r="D39" s="133" t="s">
        <v>171</v>
      </c>
      <c r="E39" s="181">
        <v>1</v>
      </c>
      <c r="F39" s="133" t="s">
        <v>172</v>
      </c>
      <c r="G39" s="49" t="s">
        <v>167</v>
      </c>
      <c r="H39" s="161">
        <f>+[1]Existencia!$I$203</f>
        <v>79</v>
      </c>
      <c r="I39" s="162">
        <f t="shared" si="2"/>
        <v>79</v>
      </c>
      <c r="J39" s="163">
        <f t="shared" si="3"/>
        <v>14.219999999999999</v>
      </c>
      <c r="K39" s="163">
        <f t="shared" si="4"/>
        <v>93.22</v>
      </c>
    </row>
    <row r="40" spans="1:11" x14ac:dyDescent="0.25">
      <c r="A40" s="159" t="s">
        <v>127</v>
      </c>
      <c r="B40" s="160">
        <f>+[1]Existencia!$C$204</f>
        <v>2143</v>
      </c>
      <c r="C40" s="49" t="str">
        <f>+[1]Existencia!$D$204</f>
        <v>(3) Fundas blancas cocina</v>
      </c>
      <c r="D40" s="133" t="s">
        <v>171</v>
      </c>
      <c r="E40" s="181">
        <v>4</v>
      </c>
      <c r="F40" s="133" t="s">
        <v>172</v>
      </c>
      <c r="G40" s="49" t="s">
        <v>167</v>
      </c>
      <c r="H40" s="161">
        <f>+[1]Existencia!$I$204</f>
        <v>58</v>
      </c>
      <c r="I40" s="162">
        <f t="shared" si="2"/>
        <v>232</v>
      </c>
      <c r="J40" s="163">
        <f t="shared" si="3"/>
        <v>41.76</v>
      </c>
      <c r="K40" s="163">
        <f t="shared" si="4"/>
        <v>273.76</v>
      </c>
    </row>
    <row r="41" spans="1:11" ht="15.75" thickBot="1" x14ac:dyDescent="0.3">
      <c r="A41" s="147"/>
      <c r="B41" s="165"/>
      <c r="C41" s="25"/>
      <c r="D41" s="25"/>
      <c r="E41" s="166"/>
      <c r="F41" s="25"/>
      <c r="H41" s="144"/>
      <c r="I41" s="145"/>
      <c r="J41" s="167">
        <f>SUM(J5:J40)</f>
        <v>8636.76</v>
      </c>
      <c r="K41" s="167">
        <f>SUM(K5:K40)</f>
        <v>83748.759999999995</v>
      </c>
    </row>
    <row r="42" spans="1:11" ht="15.75" thickTop="1" x14ac:dyDescent="0.25"/>
  </sheetData>
  <mergeCells count="1">
    <mergeCell ref="E3:H3"/>
  </mergeCells>
  <pageMargins left="0.7" right="0.7" top="0.75" bottom="0.75" header="0.3" footer="0.3"/>
  <pageSetup scale="5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05FF-7769-4CA1-ADD5-940C4E74750F}">
  <sheetPr>
    <pageSetUpPr fitToPage="1"/>
  </sheetPr>
  <dimension ref="A1:P48"/>
  <sheetViews>
    <sheetView zoomScale="85" zoomScaleNormal="85" workbookViewId="0">
      <selection activeCell="Q24" sqref="Q24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9.7109375" customWidth="1"/>
    <col min="5" max="5" width="0.140625" customWidth="1"/>
    <col min="6" max="6" width="26.5703125" customWidth="1"/>
    <col min="7" max="7" width="38.42578125" customWidth="1"/>
    <col min="8" max="8" width="35.28515625" customWidth="1"/>
    <col min="9" max="9" width="19.28515625" style="25" customWidth="1"/>
    <col min="10" max="10" width="21.7109375" customWidth="1"/>
    <col min="11" max="11" width="13.85546875" style="25" customWidth="1"/>
    <col min="12" max="12" width="13.140625" bestFit="1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204" t="s">
        <v>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106"/>
      <c r="N5" s="106"/>
      <c r="O5" s="106"/>
      <c r="P5" s="14"/>
    </row>
    <row r="6" spans="1:16" ht="15.75" hidden="1" x14ac:dyDescent="0.25">
      <c r="A6" s="105"/>
      <c r="B6" s="205" t="s">
        <v>57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05"/>
      <c r="N6" s="105"/>
      <c r="O6" s="105"/>
    </row>
    <row r="7" spans="1:16" ht="15.75" hidden="1" x14ac:dyDescent="0.25">
      <c r="A7" s="105"/>
      <c r="B7" s="204" t="s">
        <v>9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105"/>
      <c r="N7" s="105"/>
      <c r="O7" s="105"/>
    </row>
    <row r="8" spans="1:16" ht="15.75" x14ac:dyDescent="0.25">
      <c r="A8" s="105"/>
      <c r="B8" s="205" t="s">
        <v>253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105"/>
      <c r="N8" s="105"/>
      <c r="O8" s="105"/>
    </row>
    <row r="9" spans="1:16" ht="15.75" x14ac:dyDescent="0.25">
      <c r="A9" s="105"/>
      <c r="B9" s="205" t="s">
        <v>112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105"/>
      <c r="N9" s="105"/>
      <c r="O9" s="105"/>
    </row>
    <row r="10" spans="1:16" ht="15.75" customHeight="1" x14ac:dyDescent="0.25">
      <c r="A10" s="105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9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70" t="s">
        <v>66</v>
      </c>
      <c r="C15" s="150" t="s">
        <v>14</v>
      </c>
      <c r="D15" s="150" t="s">
        <v>103</v>
      </c>
      <c r="E15" s="150" t="s">
        <v>68</v>
      </c>
      <c r="F15" s="150" t="s">
        <v>65</v>
      </c>
      <c r="G15" s="171" t="s">
        <v>101</v>
      </c>
      <c r="H15" s="171" t="s">
        <v>102</v>
      </c>
      <c r="I15" s="172" t="s">
        <v>109</v>
      </c>
      <c r="J15" s="172" t="s">
        <v>104</v>
      </c>
      <c r="K15" s="173" t="s">
        <v>105</v>
      </c>
      <c r="L15" s="173" t="s">
        <v>106</v>
      </c>
      <c r="M15" s="105"/>
      <c r="N15" s="105"/>
      <c r="O15" s="105"/>
    </row>
    <row r="16" spans="1:16" x14ac:dyDescent="0.25">
      <c r="A16" s="105"/>
      <c r="B16" s="152">
        <v>1</v>
      </c>
      <c r="C16" s="174" t="s">
        <v>244</v>
      </c>
      <c r="D16" s="174" t="s">
        <v>249</v>
      </c>
      <c r="E16" s="175"/>
      <c r="F16" s="176" t="s">
        <v>228</v>
      </c>
      <c r="G16" s="177" t="s">
        <v>198</v>
      </c>
      <c r="H16" s="177" t="s">
        <v>213</v>
      </c>
      <c r="I16" s="137">
        <v>65370.15</v>
      </c>
      <c r="J16" s="143">
        <f>+I16</f>
        <v>65370.15</v>
      </c>
      <c r="K16" s="134">
        <v>0</v>
      </c>
      <c r="L16" s="119" t="s">
        <v>243</v>
      </c>
      <c r="M16" s="105"/>
      <c r="N16" s="105"/>
      <c r="O16" s="105"/>
    </row>
    <row r="17" spans="1:15" ht="30" x14ac:dyDescent="0.25">
      <c r="A17" s="105"/>
      <c r="B17" s="152">
        <v>2</v>
      </c>
      <c r="C17" s="174" t="s">
        <v>245</v>
      </c>
      <c r="D17" s="174" t="s">
        <v>250</v>
      </c>
      <c r="E17" s="175"/>
      <c r="F17" s="176" t="s">
        <v>229</v>
      </c>
      <c r="G17" s="177" t="s">
        <v>199</v>
      </c>
      <c r="H17" s="177" t="s">
        <v>214</v>
      </c>
      <c r="I17" s="137">
        <v>17058.82</v>
      </c>
      <c r="J17" s="143">
        <f t="shared" ref="J17:J31" si="0">+I17</f>
        <v>17058.82</v>
      </c>
      <c r="K17" s="134">
        <v>0</v>
      </c>
      <c r="L17" s="119" t="s">
        <v>243</v>
      </c>
      <c r="M17" s="105"/>
      <c r="N17" s="105"/>
      <c r="O17" s="105"/>
    </row>
    <row r="18" spans="1:15" x14ac:dyDescent="0.25">
      <c r="A18" s="105"/>
      <c r="B18" s="152">
        <v>3</v>
      </c>
      <c r="C18" s="174" t="s">
        <v>245</v>
      </c>
      <c r="D18" s="174" t="s">
        <v>250</v>
      </c>
      <c r="E18" s="175"/>
      <c r="F18" s="176" t="s">
        <v>230</v>
      </c>
      <c r="G18" s="177" t="s">
        <v>200</v>
      </c>
      <c r="H18" s="177" t="s">
        <v>215</v>
      </c>
      <c r="I18" s="137">
        <v>655781.22</v>
      </c>
      <c r="J18" s="143">
        <f t="shared" si="0"/>
        <v>655781.22</v>
      </c>
      <c r="K18" s="134">
        <v>0</v>
      </c>
      <c r="L18" s="119" t="s">
        <v>243</v>
      </c>
      <c r="M18" s="105"/>
      <c r="N18" s="105"/>
      <c r="O18" s="105"/>
    </row>
    <row r="19" spans="1:15" ht="15" customHeight="1" x14ac:dyDescent="0.25">
      <c r="A19" s="105"/>
      <c r="B19" s="152">
        <v>4</v>
      </c>
      <c r="C19" s="174" t="s">
        <v>246</v>
      </c>
      <c r="D19" s="174" t="s">
        <v>251</v>
      </c>
      <c r="E19" s="175"/>
      <c r="F19" s="133" t="s">
        <v>231</v>
      </c>
      <c r="G19" s="177" t="s">
        <v>201</v>
      </c>
      <c r="H19" s="177" t="s">
        <v>216</v>
      </c>
      <c r="I19" s="137">
        <v>32975</v>
      </c>
      <c r="J19" s="143">
        <f t="shared" si="0"/>
        <v>32975</v>
      </c>
      <c r="K19" s="134">
        <v>0</v>
      </c>
      <c r="L19" s="119" t="s">
        <v>243</v>
      </c>
      <c r="M19" s="105"/>
      <c r="N19" s="105"/>
      <c r="O19" s="105"/>
    </row>
    <row r="20" spans="1:15" x14ac:dyDescent="0.25">
      <c r="A20" s="105"/>
      <c r="B20" s="152">
        <v>5</v>
      </c>
      <c r="C20" s="174" t="s">
        <v>177</v>
      </c>
      <c r="D20" s="174" t="s">
        <v>252</v>
      </c>
      <c r="E20" s="175"/>
      <c r="F20" s="133" t="s">
        <v>232</v>
      </c>
      <c r="G20" s="177" t="s">
        <v>202</v>
      </c>
      <c r="H20" s="177" t="s">
        <v>217</v>
      </c>
      <c r="I20" s="137">
        <v>143359.99</v>
      </c>
      <c r="J20" s="143">
        <f t="shared" si="0"/>
        <v>143359.99</v>
      </c>
      <c r="K20" s="134">
        <v>0</v>
      </c>
      <c r="L20" s="119" t="s">
        <v>243</v>
      </c>
      <c r="M20" s="105"/>
      <c r="N20" s="105"/>
      <c r="O20" s="105"/>
    </row>
    <row r="21" spans="1:15" x14ac:dyDescent="0.25">
      <c r="A21" s="105"/>
      <c r="B21" s="178">
        <v>6</v>
      </c>
      <c r="C21" s="174" t="s">
        <v>177</v>
      </c>
      <c r="D21" s="174" t="s">
        <v>252</v>
      </c>
      <c r="E21" s="175"/>
      <c r="F21" s="133" t="s">
        <v>233</v>
      </c>
      <c r="G21" s="177" t="s">
        <v>203</v>
      </c>
      <c r="H21" s="177" t="s">
        <v>218</v>
      </c>
      <c r="I21" s="137">
        <v>205000</v>
      </c>
      <c r="J21" s="143">
        <f t="shared" si="0"/>
        <v>205000</v>
      </c>
      <c r="K21" s="134">
        <v>0</v>
      </c>
      <c r="L21" s="119" t="s">
        <v>243</v>
      </c>
      <c r="M21" s="105"/>
      <c r="N21" s="105"/>
      <c r="O21" s="105"/>
    </row>
    <row r="22" spans="1:15" ht="30" x14ac:dyDescent="0.25">
      <c r="A22" s="105"/>
      <c r="B22" s="178">
        <v>7</v>
      </c>
      <c r="C22" s="174">
        <v>45058</v>
      </c>
      <c r="D22" s="174">
        <v>45413</v>
      </c>
      <c r="E22" s="175"/>
      <c r="F22" s="133" t="s">
        <v>234</v>
      </c>
      <c r="G22" s="177" t="s">
        <v>204</v>
      </c>
      <c r="H22" s="177" t="s">
        <v>219</v>
      </c>
      <c r="I22" s="137">
        <v>96360.75</v>
      </c>
      <c r="J22" s="143">
        <f t="shared" si="0"/>
        <v>96360.75</v>
      </c>
      <c r="K22" s="134">
        <v>0</v>
      </c>
      <c r="L22" s="119" t="s">
        <v>243</v>
      </c>
      <c r="M22" s="105"/>
      <c r="N22" s="105"/>
      <c r="O22" s="105"/>
    </row>
    <row r="23" spans="1:15" ht="30" x14ac:dyDescent="0.25">
      <c r="A23" s="105"/>
      <c r="B23" s="178">
        <v>8</v>
      </c>
      <c r="C23" s="174" t="s">
        <v>235</v>
      </c>
      <c r="D23" s="174" t="s">
        <v>235</v>
      </c>
      <c r="E23" s="175"/>
      <c r="F23" s="133" t="s">
        <v>235</v>
      </c>
      <c r="G23" s="177" t="s">
        <v>205</v>
      </c>
      <c r="H23" s="177" t="s">
        <v>220</v>
      </c>
      <c r="I23" s="137">
        <v>740007.73</v>
      </c>
      <c r="J23" s="143">
        <f t="shared" si="0"/>
        <v>740007.73</v>
      </c>
      <c r="K23" s="134">
        <v>0</v>
      </c>
      <c r="L23" s="119" t="s">
        <v>243</v>
      </c>
      <c r="M23" s="105"/>
      <c r="N23" s="105"/>
      <c r="O23" s="105"/>
    </row>
    <row r="24" spans="1:15" ht="30" x14ac:dyDescent="0.25">
      <c r="A24" s="105"/>
      <c r="B24" s="178">
        <v>9</v>
      </c>
      <c r="C24" s="174" t="s">
        <v>235</v>
      </c>
      <c r="D24" s="174" t="s">
        <v>235</v>
      </c>
      <c r="E24" s="175"/>
      <c r="F24" s="133" t="s">
        <v>235</v>
      </c>
      <c r="G24" s="177" t="s">
        <v>206</v>
      </c>
      <c r="H24" s="177" t="s">
        <v>221</v>
      </c>
      <c r="I24" s="137">
        <v>141029</v>
      </c>
      <c r="J24" s="143">
        <f t="shared" si="0"/>
        <v>141029</v>
      </c>
      <c r="K24" s="134">
        <v>0</v>
      </c>
      <c r="L24" s="119" t="s">
        <v>243</v>
      </c>
      <c r="M24" s="105"/>
      <c r="N24" s="105"/>
      <c r="O24" s="105"/>
    </row>
    <row r="25" spans="1:15" x14ac:dyDescent="0.25">
      <c r="A25" s="105"/>
      <c r="B25" s="178">
        <v>10</v>
      </c>
      <c r="C25" s="174">
        <v>44938</v>
      </c>
      <c r="D25" s="174">
        <v>45292</v>
      </c>
      <c r="E25" s="175"/>
      <c r="F25" s="174" t="s">
        <v>236</v>
      </c>
      <c r="G25" s="179" t="s">
        <v>207</v>
      </c>
      <c r="H25" s="179" t="s">
        <v>222</v>
      </c>
      <c r="I25" s="137">
        <v>618373.27</v>
      </c>
      <c r="J25" s="143">
        <f t="shared" si="0"/>
        <v>618373.27</v>
      </c>
      <c r="K25" s="134">
        <v>0</v>
      </c>
      <c r="L25" s="119" t="s">
        <v>243</v>
      </c>
      <c r="M25" s="105"/>
      <c r="N25" s="105"/>
      <c r="O25" s="105"/>
    </row>
    <row r="26" spans="1:15" x14ac:dyDescent="0.25">
      <c r="A26" s="105"/>
      <c r="B26" s="178">
        <v>11</v>
      </c>
      <c r="C26" s="174" t="s">
        <v>247</v>
      </c>
      <c r="D26" s="174" t="s">
        <v>183</v>
      </c>
      <c r="E26" s="174"/>
      <c r="F26" s="133" t="s">
        <v>237</v>
      </c>
      <c r="G26" s="209" t="s">
        <v>208</v>
      </c>
      <c r="H26" s="210" t="s">
        <v>223</v>
      </c>
      <c r="I26" s="137">
        <v>4341.6000000000004</v>
      </c>
      <c r="J26" s="143">
        <f t="shared" si="0"/>
        <v>4341.6000000000004</v>
      </c>
      <c r="K26" s="134">
        <v>0</v>
      </c>
      <c r="L26" s="119" t="s">
        <v>243</v>
      </c>
      <c r="M26" s="105"/>
      <c r="N26" s="105"/>
      <c r="O26" s="105"/>
    </row>
    <row r="27" spans="1:15" x14ac:dyDescent="0.25">
      <c r="A27" s="105"/>
      <c r="B27" s="178">
        <v>12</v>
      </c>
      <c r="C27" s="174" t="s">
        <v>247</v>
      </c>
      <c r="D27" s="174" t="s">
        <v>183</v>
      </c>
      <c r="E27" s="175"/>
      <c r="F27" s="133" t="s">
        <v>238</v>
      </c>
      <c r="G27" s="209"/>
      <c r="H27" s="210"/>
      <c r="I27" s="137">
        <v>2170.8000000000002</v>
      </c>
      <c r="J27" s="143">
        <f t="shared" si="0"/>
        <v>2170.8000000000002</v>
      </c>
      <c r="K27" s="134">
        <v>0</v>
      </c>
      <c r="L27" s="119" t="s">
        <v>243</v>
      </c>
      <c r="M27" s="105"/>
      <c r="N27" s="105"/>
      <c r="O27" s="105"/>
    </row>
    <row r="28" spans="1:15" ht="30" x14ac:dyDescent="0.25">
      <c r="A28" s="105"/>
      <c r="B28" s="178">
        <v>13</v>
      </c>
      <c r="C28" s="174">
        <v>45058</v>
      </c>
      <c r="D28" s="174">
        <v>45413</v>
      </c>
      <c r="E28" s="175"/>
      <c r="F28" s="133" t="s">
        <v>239</v>
      </c>
      <c r="G28" s="179" t="s">
        <v>209</v>
      </c>
      <c r="H28" s="177" t="s">
        <v>224</v>
      </c>
      <c r="I28" s="137">
        <v>93626.66</v>
      </c>
      <c r="J28" s="143">
        <f t="shared" si="0"/>
        <v>93626.66</v>
      </c>
      <c r="K28" s="134">
        <v>0</v>
      </c>
      <c r="L28" s="119" t="s">
        <v>243</v>
      </c>
      <c r="M28" s="105"/>
      <c r="N28" s="105"/>
      <c r="O28" s="105"/>
    </row>
    <row r="29" spans="1:15" ht="30" x14ac:dyDescent="0.25">
      <c r="A29" s="105"/>
      <c r="B29" s="178">
        <v>14</v>
      </c>
      <c r="C29" s="174">
        <v>45058</v>
      </c>
      <c r="D29" s="174">
        <v>45413</v>
      </c>
      <c r="E29" s="175"/>
      <c r="F29" s="133" t="s">
        <v>240</v>
      </c>
      <c r="G29" s="177" t="s">
        <v>210</v>
      </c>
      <c r="H29" s="177" t="s">
        <v>225</v>
      </c>
      <c r="I29" s="137">
        <v>569100</v>
      </c>
      <c r="J29" s="143">
        <f t="shared" si="0"/>
        <v>569100</v>
      </c>
      <c r="K29" s="134">
        <v>0</v>
      </c>
      <c r="L29" s="119" t="s">
        <v>243</v>
      </c>
      <c r="M29" s="105"/>
      <c r="N29" s="105"/>
      <c r="O29" s="105"/>
    </row>
    <row r="30" spans="1:15" ht="30" x14ac:dyDescent="0.25">
      <c r="A30" s="105"/>
      <c r="B30" s="178">
        <v>15</v>
      </c>
      <c r="C30" s="174" t="s">
        <v>248</v>
      </c>
      <c r="D30" s="174" t="s">
        <v>185</v>
      </c>
      <c r="E30" s="175"/>
      <c r="F30" s="133" t="s">
        <v>241</v>
      </c>
      <c r="G30" s="177" t="s">
        <v>211</v>
      </c>
      <c r="H30" s="177" t="s">
        <v>226</v>
      </c>
      <c r="I30" s="137">
        <v>149860</v>
      </c>
      <c r="J30" s="143">
        <f t="shared" si="0"/>
        <v>149860</v>
      </c>
      <c r="K30" s="134">
        <v>0</v>
      </c>
      <c r="L30" s="119" t="s">
        <v>243</v>
      </c>
      <c r="M30" s="105"/>
      <c r="N30" s="105"/>
      <c r="O30" s="105"/>
    </row>
    <row r="31" spans="1:15" x14ac:dyDescent="0.25">
      <c r="A31" s="105"/>
      <c r="B31" s="178">
        <v>16</v>
      </c>
      <c r="C31" s="138">
        <v>44938</v>
      </c>
      <c r="D31" s="138">
        <v>45292</v>
      </c>
      <c r="E31" s="175"/>
      <c r="F31" s="133" t="s">
        <v>242</v>
      </c>
      <c r="G31" s="177" t="s">
        <v>212</v>
      </c>
      <c r="H31" s="177" t="s">
        <v>227</v>
      </c>
      <c r="I31" s="151">
        <v>293491.56</v>
      </c>
      <c r="J31" s="143">
        <f t="shared" si="0"/>
        <v>293491.56</v>
      </c>
      <c r="K31" s="134">
        <v>0</v>
      </c>
      <c r="L31" s="119" t="s">
        <v>243</v>
      </c>
      <c r="M31" s="105"/>
      <c r="N31" s="105"/>
      <c r="O31" s="105"/>
    </row>
    <row r="32" spans="1:15" ht="16.5" thickBot="1" x14ac:dyDescent="0.3">
      <c r="A32" s="105"/>
      <c r="B32" s="208"/>
      <c r="C32" s="208"/>
      <c r="D32" s="208"/>
      <c r="E32" s="208"/>
      <c r="F32" s="108"/>
      <c r="G32" s="169"/>
      <c r="H32" s="169"/>
      <c r="I32" s="121">
        <f>SUM(I16:I31)</f>
        <v>3827906.55</v>
      </c>
      <c r="J32" s="121">
        <f>SUM(J16:J31)</f>
        <v>3827906.55</v>
      </c>
      <c r="K32" s="121">
        <f>SUM(K16:K31)</f>
        <v>0</v>
      </c>
      <c r="L32" s="121">
        <f>SUM(L16:L31)</f>
        <v>0</v>
      </c>
      <c r="M32" s="105"/>
      <c r="N32" s="105"/>
      <c r="O32" s="105"/>
    </row>
    <row r="33" spans="1:15" ht="17.25" thickTop="1" thickBot="1" x14ac:dyDescent="0.3">
      <c r="A33" s="105"/>
      <c r="B33" s="109"/>
      <c r="C33" s="109"/>
      <c r="D33" s="109"/>
      <c r="E33" s="109"/>
      <c r="F33" s="105"/>
      <c r="G33" s="107"/>
      <c r="H33" s="107"/>
      <c r="I33" s="108"/>
      <c r="J33" s="105"/>
      <c r="K33" s="108"/>
      <c r="L33" s="105"/>
      <c r="M33" s="105"/>
      <c r="N33" s="105"/>
      <c r="O33" s="105"/>
    </row>
    <row r="34" spans="1:15" ht="15.75" thickBot="1" x14ac:dyDescent="0.3">
      <c r="A34" s="113"/>
      <c r="B34" s="127" t="s">
        <v>107</v>
      </c>
      <c r="C34" s="128"/>
      <c r="D34" s="122"/>
      <c r="E34" s="123"/>
      <c r="F34" s="113"/>
      <c r="G34" s="113"/>
      <c r="H34" s="105"/>
      <c r="I34" s="108"/>
      <c r="J34" s="105"/>
      <c r="K34" s="108"/>
      <c r="L34" s="105"/>
      <c r="M34" s="105"/>
      <c r="N34" s="105"/>
      <c r="O34" s="105"/>
    </row>
    <row r="35" spans="1:15" ht="15.75" thickBot="1" x14ac:dyDescent="0.3">
      <c r="A35" s="113"/>
      <c r="B35" s="124" t="s">
        <v>108</v>
      </c>
      <c r="C35" s="125"/>
      <c r="D35" s="125"/>
      <c r="E35" s="126"/>
      <c r="F35" s="113"/>
      <c r="G35" s="113"/>
      <c r="H35" s="105"/>
      <c r="I35" s="108"/>
      <c r="J35" s="105"/>
      <c r="K35" s="108"/>
      <c r="L35" s="112"/>
      <c r="M35" s="105"/>
      <c r="N35" s="105"/>
      <c r="O35" s="105"/>
    </row>
    <row r="36" spans="1:15" x14ac:dyDescent="0.25">
      <c r="A36" s="113"/>
      <c r="B36" s="113"/>
      <c r="C36" s="113"/>
      <c r="D36" s="113"/>
      <c r="E36" s="113"/>
      <c r="F36" s="113"/>
      <c r="G36" s="113"/>
      <c r="H36" s="105"/>
      <c r="I36" s="108"/>
      <c r="J36" s="105"/>
      <c r="K36" s="108"/>
      <c r="L36" s="112"/>
      <c r="M36" s="105"/>
      <c r="N36" s="105"/>
      <c r="O36" s="105"/>
    </row>
    <row r="37" spans="1:15" x14ac:dyDescent="0.25">
      <c r="A37" s="113"/>
      <c r="B37" s="113"/>
      <c r="C37" s="113"/>
      <c r="D37" s="113"/>
      <c r="E37" s="113"/>
      <c r="F37" s="113"/>
      <c r="G37" s="113"/>
      <c r="H37" s="105"/>
      <c r="I37" s="108"/>
      <c r="J37" s="105"/>
      <c r="K37" s="108"/>
      <c r="L37" s="105"/>
      <c r="M37" s="105"/>
      <c r="N37" s="105"/>
      <c r="O37" s="105"/>
    </row>
    <row r="38" spans="1:15" x14ac:dyDescent="0.25">
      <c r="A38" s="113"/>
      <c r="B38" s="113"/>
      <c r="C38" s="113"/>
      <c r="D38" s="113"/>
      <c r="E38" s="113"/>
      <c r="F38" s="113"/>
      <c r="G38" s="113"/>
      <c r="H38" s="105"/>
      <c r="I38" s="108"/>
      <c r="J38" s="105"/>
      <c r="K38" s="108"/>
      <c r="L38" s="105"/>
      <c r="M38" s="105"/>
      <c r="N38" s="105"/>
      <c r="O38" s="105"/>
    </row>
    <row r="39" spans="1:15" x14ac:dyDescent="0.25">
      <c r="A39" s="113"/>
      <c r="B39" s="113"/>
      <c r="C39" s="113"/>
      <c r="D39" s="113"/>
      <c r="E39" s="113"/>
      <c r="F39" s="113"/>
      <c r="G39" s="113"/>
      <c r="H39" s="105"/>
      <c r="I39" s="108"/>
      <c r="J39" s="105"/>
      <c r="K39" s="108"/>
      <c r="L39" s="105"/>
      <c r="M39" s="105"/>
      <c r="N39" s="105"/>
      <c r="O39" s="105"/>
    </row>
    <row r="40" spans="1:15" x14ac:dyDescent="0.25">
      <c r="A40" s="113"/>
      <c r="B40" s="113"/>
      <c r="C40" s="113"/>
      <c r="D40" s="113"/>
      <c r="E40" s="113"/>
      <c r="F40" s="113"/>
      <c r="G40" s="113"/>
      <c r="H40" s="105"/>
      <c r="I40" s="108"/>
      <c r="J40" s="105"/>
      <c r="K40" s="108"/>
      <c r="L40" s="105"/>
      <c r="M40" s="105"/>
      <c r="N40" s="105"/>
      <c r="O40" s="105"/>
    </row>
    <row r="41" spans="1:15" x14ac:dyDescent="0.25">
      <c r="A41" s="113"/>
      <c r="B41" s="113"/>
      <c r="C41" s="113"/>
      <c r="D41" s="113"/>
      <c r="E41" s="113"/>
      <c r="F41" s="113"/>
      <c r="G41" s="113"/>
      <c r="H41" s="105"/>
      <c r="I41" s="108"/>
      <c r="J41" s="105"/>
      <c r="K41" s="108"/>
      <c r="L41" s="105"/>
      <c r="M41" s="105"/>
      <c r="N41" s="105"/>
      <c r="O41" s="105"/>
    </row>
    <row r="42" spans="1:15" x14ac:dyDescent="0.25">
      <c r="A42" s="113"/>
      <c r="B42" s="113"/>
      <c r="C42" s="113"/>
      <c r="D42" s="113"/>
      <c r="E42" s="113"/>
      <c r="F42" s="113"/>
      <c r="G42" s="113"/>
      <c r="H42" s="105"/>
      <c r="I42" s="108"/>
      <c r="J42" s="105"/>
      <c r="K42" s="108"/>
      <c r="L42" s="105"/>
      <c r="M42" s="105"/>
      <c r="N42" s="105"/>
      <c r="O42" s="105"/>
    </row>
    <row r="43" spans="1:15" x14ac:dyDescent="0.25">
      <c r="A43" s="113"/>
      <c r="B43" s="113"/>
      <c r="C43" s="113"/>
      <c r="D43" s="113"/>
      <c r="E43" s="113"/>
      <c r="F43" s="113"/>
      <c r="G43" s="113"/>
      <c r="H43" s="105"/>
      <c r="I43" s="108"/>
      <c r="J43" s="105"/>
      <c r="K43" s="108"/>
      <c r="L43" s="105"/>
      <c r="M43" s="105"/>
      <c r="N43" s="105"/>
      <c r="O43" s="105"/>
    </row>
    <row r="44" spans="1:15" x14ac:dyDescent="0.25">
      <c r="A44" s="113"/>
      <c r="B44" s="113"/>
      <c r="C44" s="113"/>
      <c r="D44" s="113"/>
      <c r="E44" s="113"/>
      <c r="F44" s="113"/>
      <c r="G44" s="113"/>
      <c r="H44" s="105"/>
      <c r="I44" s="108"/>
      <c r="J44" s="105"/>
      <c r="K44" s="108"/>
      <c r="L44" s="105"/>
      <c r="M44" s="105"/>
      <c r="N44" s="105"/>
      <c r="O44" s="105"/>
    </row>
    <row r="45" spans="1:15" x14ac:dyDescent="0.25">
      <c r="A45" s="113"/>
      <c r="B45" s="113"/>
      <c r="C45" s="113"/>
      <c r="D45" s="113"/>
      <c r="E45" s="113"/>
      <c r="F45" s="113"/>
      <c r="G45" s="113"/>
      <c r="H45" s="105"/>
      <c r="I45" s="108"/>
      <c r="J45" s="105"/>
      <c r="K45" s="108"/>
      <c r="L45" s="105"/>
      <c r="M45" s="105"/>
      <c r="N45" s="105"/>
      <c r="O45" s="105"/>
    </row>
    <row r="46" spans="1:15" x14ac:dyDescent="0.25">
      <c r="A46" s="113"/>
      <c r="B46" s="113"/>
      <c r="C46" s="113"/>
      <c r="D46" s="113"/>
      <c r="E46" s="113"/>
      <c r="F46" s="113"/>
      <c r="G46" s="113"/>
      <c r="H46" s="105"/>
      <c r="I46" s="108"/>
      <c r="J46" s="105"/>
      <c r="K46" s="108"/>
      <c r="L46" s="105"/>
      <c r="M46" s="105"/>
      <c r="N46" s="105"/>
      <c r="O46" s="105"/>
    </row>
    <row r="47" spans="1:15" x14ac:dyDescent="0.25">
      <c r="A47" s="114"/>
      <c r="B47" s="114"/>
      <c r="C47" s="114"/>
      <c r="D47" s="114"/>
      <c r="E47" s="114"/>
      <c r="F47" s="114"/>
      <c r="G47" s="114"/>
    </row>
    <row r="48" spans="1:15" x14ac:dyDescent="0.25">
      <c r="A48" s="114"/>
      <c r="B48" s="114"/>
      <c r="C48" s="114"/>
      <c r="D48" s="114"/>
      <c r="E48" s="114"/>
      <c r="F48" s="114"/>
      <c r="G48" s="114"/>
    </row>
  </sheetData>
  <mergeCells count="9">
    <mergeCell ref="B32:E32"/>
    <mergeCell ref="B5:L5"/>
    <mergeCell ref="B6:L6"/>
    <mergeCell ref="B7:L7"/>
    <mergeCell ref="B8:L8"/>
    <mergeCell ref="B9:L9"/>
    <mergeCell ref="B10:L10"/>
    <mergeCell ref="G26:G27"/>
    <mergeCell ref="H26:H27"/>
  </mergeCells>
  <printOptions horizontalCentered="1"/>
  <pageMargins left="0" right="0" top="0.74803149606299202" bottom="0.74803149606299202" header="0.31496062992126" footer="0.31496062992126"/>
  <pageSetup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2024-01-12T14:36:51Z</cp:lastPrinted>
  <dcterms:created xsi:type="dcterms:W3CDTF">2018-04-17T18:57:16Z</dcterms:created>
  <dcterms:modified xsi:type="dcterms:W3CDTF">2024-01-12T17:02:35Z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