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3093" documentId="13_ncr:1_{9345E34C-3D88-46D5-9ADA-D9725226AC79}" xr6:coauthVersionLast="47" xr6:coauthVersionMax="47" xr10:uidLastSave="{C0EA8851-D821-44B6-92D9-066AF3CC3234}"/>
  <bookViews>
    <workbookView xWindow="-120" yWindow="-120" windowWidth="29040" windowHeight="15720" tabRatio="928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18" state="hidden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6" i="7" l="1"/>
  <c r="K22" i="7"/>
  <c r="I36" i="7"/>
  <c r="K21" i="7"/>
  <c r="K20" i="7"/>
  <c r="K19" i="7"/>
  <c r="K18" i="7"/>
  <c r="K17" i="7"/>
  <c r="K16" i="7"/>
  <c r="D15" i="6"/>
  <c r="C29" i="2"/>
  <c r="N71" i="8"/>
  <c r="N70" i="8"/>
  <c r="C20" i="2" l="1"/>
  <c r="D29" i="9"/>
  <c r="C21" i="2"/>
  <c r="C25" i="9"/>
  <c r="L53" i="18"/>
  <c r="I50" i="18"/>
  <c r="J50" i="18" s="1"/>
  <c r="D50" i="18"/>
  <c r="C50" i="18"/>
  <c r="I49" i="18"/>
  <c r="J49" i="18" s="1"/>
  <c r="D49" i="18"/>
  <c r="C49" i="18"/>
  <c r="L48" i="18"/>
  <c r="K48" i="18"/>
  <c r="J48" i="18"/>
  <c r="I48" i="18"/>
  <c r="D48" i="18"/>
  <c r="C48" i="18"/>
  <c r="J47" i="18"/>
  <c r="I47" i="18"/>
  <c r="I46" i="18"/>
  <c r="J46" i="18" s="1"/>
  <c r="D46" i="18"/>
  <c r="J45" i="18"/>
  <c r="K45" i="18" s="1"/>
  <c r="L45" i="18" s="1"/>
  <c r="I45" i="18"/>
  <c r="D45" i="18"/>
  <c r="C45" i="18"/>
  <c r="L44" i="18"/>
  <c r="K44" i="18"/>
  <c r="J44" i="18"/>
  <c r="I44" i="18"/>
  <c r="D44" i="18"/>
  <c r="C44" i="18"/>
  <c r="J43" i="18"/>
  <c r="K43" i="18" s="1"/>
  <c r="I43" i="18"/>
  <c r="D43" i="18"/>
  <c r="C43" i="18"/>
  <c r="I42" i="18"/>
  <c r="J42" i="18" s="1"/>
  <c r="D42" i="18"/>
  <c r="C42" i="18"/>
  <c r="J41" i="18"/>
  <c r="K41" i="18" s="1"/>
  <c r="L41" i="18" s="1"/>
  <c r="I41" i="18"/>
  <c r="D41" i="18"/>
  <c r="C41" i="18"/>
  <c r="L40" i="18"/>
  <c r="K40" i="18"/>
  <c r="J40" i="18"/>
  <c r="I40" i="18"/>
  <c r="D40" i="18"/>
  <c r="C40" i="18"/>
  <c r="J39" i="18"/>
  <c r="I39" i="18"/>
  <c r="D39" i="18"/>
  <c r="C39" i="18"/>
  <c r="I38" i="18"/>
  <c r="J38" i="18" s="1"/>
  <c r="D38" i="18"/>
  <c r="C38" i="18"/>
  <c r="J37" i="18"/>
  <c r="K37" i="18" s="1"/>
  <c r="L37" i="18" s="1"/>
  <c r="I37" i="18"/>
  <c r="D37" i="18"/>
  <c r="C37" i="18"/>
  <c r="L36" i="18"/>
  <c r="K36" i="18"/>
  <c r="J36" i="18"/>
  <c r="I36" i="18"/>
  <c r="D36" i="18"/>
  <c r="C36" i="18"/>
  <c r="J35" i="18"/>
  <c r="K35" i="18" s="1"/>
  <c r="I35" i="18"/>
  <c r="D35" i="18"/>
  <c r="C35" i="18"/>
  <c r="I34" i="18"/>
  <c r="J34" i="18" s="1"/>
  <c r="D34" i="18"/>
  <c r="C34" i="18"/>
  <c r="J33" i="18"/>
  <c r="K33" i="18" s="1"/>
  <c r="L33" i="18" s="1"/>
  <c r="I33" i="18"/>
  <c r="D33" i="18"/>
  <c r="C33" i="18"/>
  <c r="L32" i="18"/>
  <c r="K32" i="18"/>
  <c r="J32" i="18"/>
  <c r="I32" i="18"/>
  <c r="D32" i="18"/>
  <c r="C32" i="18"/>
  <c r="J31" i="18"/>
  <c r="I31" i="18"/>
  <c r="D31" i="18"/>
  <c r="C31" i="18"/>
  <c r="I30" i="18"/>
  <c r="J30" i="18" s="1"/>
  <c r="D30" i="18"/>
  <c r="C30" i="18"/>
  <c r="J29" i="18"/>
  <c r="K29" i="18" s="1"/>
  <c r="L29" i="18" s="1"/>
  <c r="I29" i="18"/>
  <c r="D29" i="18"/>
  <c r="C29" i="18"/>
  <c r="L28" i="18"/>
  <c r="K28" i="18"/>
  <c r="J28" i="18"/>
  <c r="I28" i="18"/>
  <c r="D28" i="18"/>
  <c r="C28" i="18"/>
  <c r="J27" i="18"/>
  <c r="K27" i="18" s="1"/>
  <c r="I27" i="18"/>
  <c r="D27" i="18"/>
  <c r="C27" i="18"/>
  <c r="I26" i="18"/>
  <c r="J26" i="18" s="1"/>
  <c r="D26" i="18"/>
  <c r="C26" i="18"/>
  <c r="J25" i="18"/>
  <c r="K25" i="18" s="1"/>
  <c r="L25" i="18" s="1"/>
  <c r="I25" i="18"/>
  <c r="D25" i="18"/>
  <c r="C25" i="18"/>
  <c r="L24" i="18"/>
  <c r="K24" i="18"/>
  <c r="J24" i="18"/>
  <c r="I24" i="18"/>
  <c r="D24" i="18"/>
  <c r="D47" i="18" s="1"/>
  <c r="C24" i="18"/>
  <c r="C47" i="18" s="1"/>
  <c r="J23" i="18"/>
  <c r="K23" i="18" s="1"/>
  <c r="I23" i="18"/>
  <c r="D23" i="18"/>
  <c r="C23" i="18"/>
  <c r="I22" i="18"/>
  <c r="J22" i="18" s="1"/>
  <c r="L22" i="18" s="1"/>
  <c r="D22" i="18"/>
  <c r="C22" i="18"/>
  <c r="I21" i="18"/>
  <c r="J21" i="18" s="1"/>
  <c r="D21" i="18"/>
  <c r="C21" i="18"/>
  <c r="K20" i="18"/>
  <c r="J20" i="18"/>
  <c r="L20" i="18" s="1"/>
  <c r="I20" i="18"/>
  <c r="D20" i="18"/>
  <c r="C20" i="18"/>
  <c r="I19" i="18"/>
  <c r="I51" i="18" s="1"/>
  <c r="J51" i="18" s="1"/>
  <c r="D19" i="18"/>
  <c r="D51" i="18" s="1"/>
  <c r="C19" i="18"/>
  <c r="C51" i="18" s="1"/>
  <c r="I18" i="18"/>
  <c r="J18" i="18" s="1"/>
  <c r="D18" i="18"/>
  <c r="C18" i="18"/>
  <c r="L17" i="18"/>
  <c r="J17" i="18"/>
  <c r="I17" i="18"/>
  <c r="D17" i="18"/>
  <c r="C17" i="18"/>
  <c r="I16" i="18"/>
  <c r="J16" i="18" s="1"/>
  <c r="D16" i="18"/>
  <c r="C16" i="18"/>
  <c r="I15" i="18"/>
  <c r="J15" i="18" s="1"/>
  <c r="D15" i="18"/>
  <c r="C15" i="18"/>
  <c r="J14" i="18"/>
  <c r="K14" i="18" s="1"/>
  <c r="L14" i="18" s="1"/>
  <c r="I14" i="18"/>
  <c r="D14" i="18"/>
  <c r="C14" i="18"/>
  <c r="J13" i="18"/>
  <c r="L13" i="18" s="1"/>
  <c r="I13" i="18"/>
  <c r="D13" i="18"/>
  <c r="C13" i="18"/>
  <c r="I12" i="18"/>
  <c r="J12" i="18" s="1"/>
  <c r="L12" i="18" s="1"/>
  <c r="D12" i="18"/>
  <c r="C12" i="18"/>
  <c r="I11" i="18"/>
  <c r="J11" i="18" s="1"/>
  <c r="D11" i="18"/>
  <c r="C11" i="18"/>
  <c r="C46" i="18" s="1"/>
  <c r="K10" i="18"/>
  <c r="L10" i="18" s="1"/>
  <c r="J10" i="18"/>
  <c r="I10" i="18"/>
  <c r="D10" i="18"/>
  <c r="C10" i="18"/>
  <c r="I9" i="18"/>
  <c r="J9" i="18" s="1"/>
  <c r="D9" i="18"/>
  <c r="C9" i="18"/>
  <c r="I8" i="18"/>
  <c r="J8" i="18" s="1"/>
  <c r="D8" i="18"/>
  <c r="C8" i="18"/>
  <c r="I7" i="18"/>
  <c r="I52" i="18" s="1"/>
  <c r="J52" i="18" s="1"/>
  <c r="D7" i="18"/>
  <c r="D52" i="18" s="1"/>
  <c r="C7" i="18"/>
  <c r="C52" i="18" s="1"/>
  <c r="K6" i="18"/>
  <c r="L6" i="18" s="1"/>
  <c r="J6" i="18"/>
  <c r="I6" i="18"/>
  <c r="D6" i="18"/>
  <c r="C6" i="18"/>
  <c r="I5" i="18"/>
  <c r="J5" i="18" s="1"/>
  <c r="D5" i="18"/>
  <c r="C5" i="18"/>
  <c r="I4" i="18"/>
  <c r="J4" i="18" s="1"/>
  <c r="D4" i="18"/>
  <c r="C4" i="18"/>
  <c r="K42" i="18" l="1"/>
  <c r="L42" i="18" s="1"/>
  <c r="K8" i="18"/>
  <c r="L8" i="18" s="1"/>
  <c r="L31" i="18"/>
  <c r="L15" i="18"/>
  <c r="K15" i="18"/>
  <c r="K49" i="18"/>
  <c r="L49" i="18" s="1"/>
  <c r="K21" i="18"/>
  <c r="L21" i="18" s="1"/>
  <c r="K4" i="18"/>
  <c r="L4" i="18" s="1"/>
  <c r="K9" i="18"/>
  <c r="L9" i="18" s="1"/>
  <c r="K11" i="18"/>
  <c r="L11" i="18" s="1"/>
  <c r="K26" i="18"/>
  <c r="L26" i="18" s="1"/>
  <c r="K38" i="18"/>
  <c r="L38" i="18" s="1"/>
  <c r="K16" i="18"/>
  <c r="L16" i="18" s="1"/>
  <c r="K18" i="18"/>
  <c r="L18" i="18" s="1"/>
  <c r="L30" i="18"/>
  <c r="K30" i="18"/>
  <c r="K51" i="18"/>
  <c r="L51" i="18" s="1"/>
  <c r="L46" i="18"/>
  <c r="K46" i="18"/>
  <c r="K5" i="18"/>
  <c r="L5" i="18" s="1"/>
  <c r="K52" i="18"/>
  <c r="L52" i="18" s="1"/>
  <c r="L34" i="18"/>
  <c r="K34" i="18"/>
  <c r="L50" i="18"/>
  <c r="K50" i="18"/>
  <c r="K31" i="18"/>
  <c r="L23" i="18"/>
  <c r="L27" i="18"/>
  <c r="L43" i="18"/>
  <c r="J7" i="18"/>
  <c r="K39" i="18"/>
  <c r="L39" i="18" s="1"/>
  <c r="K47" i="18"/>
  <c r="L47" i="18" s="1"/>
  <c r="L35" i="18"/>
  <c r="J19" i="18"/>
  <c r="K7" i="18" l="1"/>
  <c r="K53" i="18" s="1"/>
  <c r="K19" i="18"/>
  <c r="L19" i="18"/>
  <c r="L7" i="18" l="1"/>
  <c r="N69" i="8" l="1"/>
  <c r="J45" i="8" l="1"/>
  <c r="P73" i="8"/>
  <c r="I13" i="8" s="1"/>
  <c r="J70" i="8" s="1"/>
  <c r="P47" i="8"/>
  <c r="Q47" i="8"/>
  <c r="J71" i="8" l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L36" i="7" l="1"/>
  <c r="J36" i="7"/>
  <c r="I12" i="8" l="1"/>
  <c r="L63" i="8" s="1"/>
  <c r="M32" i="8"/>
  <c r="L64" i="8" l="1"/>
  <c r="L65" i="8" s="1"/>
  <c r="L66" i="8" s="1"/>
  <c r="L67" i="8" s="1"/>
  <c r="L68" i="8" s="1"/>
  <c r="L69" i="8" s="1"/>
  <c r="L70" i="8" l="1"/>
  <c r="D21" i="9"/>
  <c r="L71" i="8" l="1"/>
  <c r="M57" i="8"/>
  <c r="J30" i="8"/>
  <c r="L72" i="8" l="1"/>
  <c r="N50" i="8"/>
  <c r="N49" i="8"/>
  <c r="N48" i="8"/>
  <c r="N47" i="8"/>
  <c r="N46" i="8"/>
  <c r="N45" i="8"/>
  <c r="J58" i="8"/>
  <c r="J59" i="8" s="1"/>
  <c r="J60" i="8" s="1"/>
  <c r="J61" i="8" s="1"/>
  <c r="J62" i="8" s="1"/>
  <c r="J63" i="8" s="1"/>
  <c r="L73" i="8" l="1"/>
  <c r="J64" i="8"/>
  <c r="C25" i="2"/>
  <c r="L74" i="8" l="1"/>
  <c r="J65" i="8"/>
  <c r="I51" i="8"/>
  <c r="I52" i="8" s="1"/>
  <c r="I53" i="8" s="1"/>
  <c r="L82" i="8"/>
  <c r="M56" i="8"/>
  <c r="M55" i="8"/>
  <c r="J66" i="8" l="1"/>
  <c r="I54" i="8"/>
  <c r="M54" i="8"/>
  <c r="M53" i="8"/>
  <c r="M52" i="8"/>
  <c r="J67" i="8" l="1"/>
  <c r="I55" i="8"/>
  <c r="K15" i="8"/>
  <c r="M45" i="8"/>
  <c r="J68" i="8" l="1"/>
  <c r="I56" i="8"/>
  <c r="C21" i="4"/>
  <c r="J69" i="8" l="1"/>
  <c r="N68" i="8" s="1"/>
  <c r="I57" i="8"/>
  <c r="C24" i="2"/>
  <c r="N67" i="8" l="1"/>
  <c r="N63" i="8"/>
  <c r="N66" i="8"/>
  <c r="N64" i="8"/>
  <c r="N65" i="8"/>
  <c r="I58" i="8"/>
  <c r="C36" i="2"/>
  <c r="C37" i="2" s="1"/>
  <c r="I59" i="8" l="1"/>
  <c r="D17" i="6"/>
  <c r="I60" i="8" l="1"/>
  <c r="I61" i="8" l="1"/>
  <c r="L31" i="8"/>
  <c r="I62" i="8" l="1"/>
  <c r="I63" i="8" s="1"/>
  <c r="C19" i="2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J82" i="8"/>
  <c r="K82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I82" i="8"/>
  <c r="M82" i="8" s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C32" i="2" l="1"/>
  <c r="C44" i="2" s="1"/>
  <c r="C45" i="2" s="1"/>
  <c r="C47" i="2" s="1"/>
</calcChain>
</file>

<file path=xl/sharedStrings.xml><?xml version="1.0" encoding="utf-8"?>
<sst xmlns="http://schemas.openxmlformats.org/spreadsheetml/2006/main" count="412" uniqueCount="190">
  <si>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</si>
  <si>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</si>
  <si>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</si>
  <si>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</si>
  <si>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</si>
  <si>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</si>
  <si>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</si>
  <si>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</si>
  <si>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</si>
  <si>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</si>
  <si>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</si>
  <si>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</si>
  <si>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</si>
  <si>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</si>
  <si>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</si>
  <si>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</si>
  <si>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</si>
  <si>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</si>
  <si>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</si>
  <si>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</si>
  <si>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</si>
  <si>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</si>
  <si>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</si>
  <si>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</si>
  <si>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</si>
  <si>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</si>
  <si>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</si>
  <si>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</si>
  <si>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</si>
  <si>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</si>
  <si>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</si>
  <si>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</si>
  <si>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</si>
  <si>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</si>
  <si>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</si>
  <si>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</si>
  <si>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</si>
  <si>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</si>
  <si>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</si>
  <si>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</si>
  <si>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</si>
  <si>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</si>
  <si>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</si>
  <si>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</si>
  <si>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</si>
  <si>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</si>
  <si>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</si>
  <si>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</si>
  <si>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</si>
  <si>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</si>
  <si>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</si>
  <si>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</si>
  <si>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</si>
  <si>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</si>
  <si>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</si>
  <si>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</si>
  <si>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NOTA 4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</si>
  <si>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</si>
  <si>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</si>
  <si>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</si>
  <si>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</si>
  <si>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</si>
  <si>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</si>
  <si>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</si>
  <si>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</si>
  <si>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</si>
  <si>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</si>
  <si>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</si>
  <si>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</si>
  <si>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</si>
  <si>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</si>
  <si>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</si>
  <si>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</si>
  <si>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</si>
  <si>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</si>
  <si>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</si>
  <si>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</si>
  <si>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</si>
  <si>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 xml:space="preserve">Departamento Administrativo y Financiero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</si>
  <si>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</si>
  <si>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</si>
  <si>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</si>
  <si>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</si>
  <si>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</si>
  <si>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</si>
  <si>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</si>
  <si>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</si>
  <si>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</si>
  <si>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</si>
  <si>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</si>
  <si>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</si>
  <si>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</si>
  <si>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</si>
  <si>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</si>
  <si>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BRENY M. CASTILLO BALCACER</t>
  </si>
  <si>
    <t>POLIZA NUEVA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</si>
  <si>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</si>
  <si>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</si>
  <si>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</si>
  <si>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</si>
  <si>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</si>
  <si>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</si>
  <si>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</si>
  <si>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</si>
  <si>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</si>
  <si>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</si>
  <si>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</si>
  <si>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</si>
  <si>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</si>
  <si>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</si>
  <si>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</si>
  <si>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TOTAL</t>
  </si>
  <si>
    <t>PRECIO</t>
  </si>
  <si>
    <t>CANTIDAD</t>
  </si>
  <si>
    <t>CODIGO</t>
  </si>
  <si>
    <t>DESCRIPCION</t>
  </si>
  <si>
    <t>UNIDAD MEDIDA</t>
  </si>
  <si>
    <t>SOLICTADO POR</t>
  </si>
  <si>
    <t>CANTIDAD*PRECIO</t>
  </si>
  <si>
    <t>ITBIS</t>
  </si>
  <si>
    <t>Valores en RD$</t>
  </si>
  <si>
    <t>CUENTA AUX</t>
  </si>
  <si>
    <t>2.3.9.2.01</t>
  </si>
  <si>
    <t>2.3.9.1.01</t>
  </si>
  <si>
    <t>pendiente</t>
  </si>
  <si>
    <t>28/02/2024</t>
  </si>
  <si>
    <t>POLIZA VEHICULOS</t>
  </si>
  <si>
    <t>VIGENCIA POLIZAS</t>
  </si>
  <si>
    <t>2.3.3.1.01</t>
  </si>
  <si>
    <t>2.3.2.01</t>
  </si>
  <si>
    <t>24/04/2023</t>
  </si>
  <si>
    <t>UNIDAD</t>
  </si>
  <si>
    <t>PAQUETE</t>
  </si>
  <si>
    <t>Al 30 ABRIL 2023</t>
  </si>
  <si>
    <t>DISPONIBILIDAD EN BANCO BALANCE CONCILIACION BANCARIA  AL 30 ABRIL 2023</t>
  </si>
  <si>
    <t>TOTAL DISP.  EFECTIVO EN CAJA Y BANCO AL 30/04/2023</t>
  </si>
  <si>
    <t>al 30 ABRIL 2023</t>
  </si>
  <si>
    <t>BALANCE FINAL MATERIAL GASTABLE AL 31/03/2023</t>
  </si>
  <si>
    <t>ENTRADAS MES DE ABRIL 2023</t>
  </si>
  <si>
    <t>TOTAL DISPONIBILIDAD AL MES DE ABRIL 2023</t>
  </si>
  <si>
    <t>SALIDAS MES ABRIL 2023</t>
  </si>
  <si>
    <t>TOTAL DISPONIBILIDAD MATERIAL GASTABLE / SUMINISTROS AL 30 ABRIL 2023</t>
  </si>
  <si>
    <t>AL 30 ABRIL, 2023</t>
  </si>
  <si>
    <t xml:space="preserve">UNIDAD </t>
  </si>
  <si>
    <t>COCINA</t>
  </si>
  <si>
    <t>RESMA</t>
  </si>
  <si>
    <t>2.3.5.5.01</t>
  </si>
  <si>
    <t>2.3.9.6.01</t>
  </si>
  <si>
    <t>NELSON</t>
  </si>
  <si>
    <t>WERNER</t>
  </si>
  <si>
    <t>CAMILA</t>
  </si>
  <si>
    <t>UJNIDAD</t>
  </si>
  <si>
    <t>ANELL</t>
  </si>
  <si>
    <t>ILENA</t>
  </si>
  <si>
    <t>PILAR</t>
  </si>
  <si>
    <t>UNDAD</t>
  </si>
  <si>
    <t>GALON</t>
  </si>
  <si>
    <t>CAJA</t>
  </si>
  <si>
    <t>EDDY</t>
  </si>
  <si>
    <t>CENTRO IMPRESION</t>
  </si>
  <si>
    <t>SALIDA ABRIL 2023 MATERIAL GASTABE DE OFICINA Y LIMPIEZA</t>
  </si>
  <si>
    <t>16/04/2023</t>
  </si>
  <si>
    <t>16/05/203</t>
  </si>
  <si>
    <t>E450000007875</t>
  </si>
  <si>
    <t>CLARO</t>
  </si>
  <si>
    <t>SERV TELEFONO</t>
  </si>
  <si>
    <t>27/04/2023</t>
  </si>
  <si>
    <t>27/05/2023</t>
  </si>
  <si>
    <t>E450000008831</t>
  </si>
  <si>
    <t>SERV FLOTA</t>
  </si>
  <si>
    <t>E450000009292</t>
  </si>
  <si>
    <t>SERV VIDEO</t>
  </si>
  <si>
    <t>SERV INTERNET</t>
  </si>
  <si>
    <t>E450000009320</t>
  </si>
  <si>
    <t>30/04/2023</t>
  </si>
  <si>
    <t>30/05/2023</t>
  </si>
  <si>
    <t>101-82124-8</t>
  </si>
  <si>
    <t>101-00157-7</t>
  </si>
  <si>
    <t>B1500371105</t>
  </si>
  <si>
    <t>EDESUR</t>
  </si>
  <si>
    <t>SERV ENERGIA ELECTRICA</t>
  </si>
  <si>
    <t>N/A</t>
  </si>
  <si>
    <t>OMI</t>
  </si>
  <si>
    <t>18/04/2023</t>
  </si>
  <si>
    <t>18/07/2023</t>
  </si>
  <si>
    <t>HIRANYA FERNANDEZ</t>
  </si>
  <si>
    <t>MEMBRESIA ANUAL</t>
  </si>
  <si>
    <t>VACACIONES NO DISF.</t>
  </si>
  <si>
    <t>AGUA TERMAL</t>
  </si>
  <si>
    <t>CLEANANCE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</si>
</sst>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0" fillId="0" borderId="7" xfId="0" applyNumberFormat="1" applyBorder="1"/>
    <xf numFmtId="43" fontId="0" fillId="2" borderId="0" xfId="0" applyNumberForma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13" fillId="0" borderId="0" xfId="1" applyFont="1"/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43" fontId="0" fillId="4" borderId="16" xfId="0" applyNumberFormat="1" applyFill="1" applyBorder="1"/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43" fontId="2" fillId="9" borderId="7" xfId="0" applyNumberFormat="1" applyFont="1" applyFill="1" applyBorder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6" fillId="8" borderId="0" xfId="0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6" fillId="8" borderId="0" xfId="0" applyFont="1" applyFill="1" applyAlignment="1">
      <alignment horizontal="left" wrapText="1"/>
    </xf>
    <xf numFmtId="43" fontId="6" fillId="8" borderId="0" xfId="1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8" fillId="8" borderId="9" xfId="0" applyFont="1" applyFill="1" applyBorder="1" applyAlignment="1">
      <alignment horizontal="left"/>
    </xf>
    <xf numFmtId="0" fontId="18" fillId="8" borderId="0" xfId="0" applyFont="1" applyFill="1" applyAlignment="1">
      <alignment horizontal="left"/>
    </xf>
    <xf numFmtId="14" fontId="18" fillId="8" borderId="0" xfId="0" applyNumberFormat="1" applyFont="1" applyFill="1" applyAlignment="1">
      <alignment horizontal="left"/>
    </xf>
    <xf numFmtId="43" fontId="18" fillId="8" borderId="0" xfId="0" applyNumberFormat="1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18" fillId="8" borderId="0" xfId="0" applyFont="1" applyFill="1"/>
    <xf numFmtId="43" fontId="18" fillId="8" borderId="0" xfId="1" applyFont="1" applyFill="1" applyBorder="1" applyAlignment="1">
      <alignment horizontal="left"/>
    </xf>
    <xf numFmtId="43" fontId="18" fillId="8" borderId="0" xfId="1" applyFont="1" applyFill="1" applyBorder="1" applyAlignment="1">
      <alignment horizontal="center"/>
    </xf>
    <xf numFmtId="0" fontId="18" fillId="8" borderId="0" xfId="0" applyFont="1" applyFill="1" applyAlignment="1">
      <alignment wrapText="1"/>
    </xf>
    <xf numFmtId="43" fontId="18" fillId="8" borderId="0" xfId="1" applyFont="1" applyFill="1" applyBorder="1" applyAlignment="1">
      <alignment horizontal="left" vertical="center"/>
    </xf>
    <xf numFmtId="43" fontId="18" fillId="8" borderId="0" xfId="0" applyNumberFormat="1" applyFont="1" applyFill="1"/>
    <xf numFmtId="43" fontId="18" fillId="8" borderId="0" xfId="0" applyNumberFormat="1" applyFont="1" applyFill="1" applyAlignment="1">
      <alignment vertical="center"/>
    </xf>
    <xf numFmtId="0" fontId="22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43" fontId="2" fillId="8" borderId="0" xfId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/>
    </xf>
    <xf numFmtId="43" fontId="1" fillId="0" borderId="16" xfId="1" applyFont="1" applyBorder="1"/>
    <xf numFmtId="0" fontId="11" fillId="0" borderId="0" xfId="0" applyFont="1"/>
    <xf numFmtId="43" fontId="0" fillId="8" borderId="0" xfId="0" applyNumberFormat="1" applyFill="1"/>
    <xf numFmtId="0" fontId="0" fillId="0" borderId="4" xfId="0" applyBorder="1" applyAlignment="1">
      <alignment horizontal="left"/>
    </xf>
    <xf numFmtId="0" fontId="9" fillId="11" borderId="0" xfId="0" applyFont="1" applyFill="1" applyAlignment="1">
      <alignment horizontal="center"/>
    </xf>
    <xf numFmtId="0" fontId="21" fillId="11" borderId="0" xfId="0" applyFont="1" applyFill="1" applyAlignment="1">
      <alignment horizontal="center"/>
    </xf>
    <xf numFmtId="44" fontId="21" fillId="11" borderId="0" xfId="2" applyFont="1" applyFill="1" applyAlignment="1">
      <alignment horizontal="center"/>
    </xf>
    <xf numFmtId="44" fontId="9" fillId="11" borderId="0" xfId="2" applyFont="1" applyFill="1" applyAlignment="1">
      <alignment horizontal="center"/>
    </xf>
    <xf numFmtId="0" fontId="9" fillId="11" borderId="0" xfId="0" applyFont="1" applyFill="1" applyAlignment="1">
      <alignment horizontal="left"/>
    </xf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44" fontId="0" fillId="0" borderId="4" xfId="2" applyFont="1" applyFill="1" applyBorder="1" applyAlignment="1">
      <alignment horizontal="center"/>
    </xf>
    <xf numFmtId="44" fontId="0" fillId="0" borderId="4" xfId="0" applyNumberFormat="1" applyBorder="1"/>
    <xf numFmtId="44" fontId="0" fillId="0" borderId="4" xfId="2" applyFont="1" applyBorder="1"/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7" xfId="0" applyBorder="1" applyAlignment="1">
      <alignment horizontal="right"/>
    </xf>
    <xf numFmtId="44" fontId="0" fillId="0" borderId="0" xfId="2" applyFont="1"/>
    <xf numFmtId="44" fontId="0" fillId="0" borderId="0" xfId="0" applyNumberFormat="1"/>
    <xf numFmtId="44" fontId="1" fillId="0" borderId="7" xfId="2" applyFont="1" applyBorder="1"/>
    <xf numFmtId="14" fontId="9" fillId="11" borderId="0" xfId="0" applyNumberFormat="1" applyFont="1" applyFill="1" applyAlignment="1">
      <alignment horizontal="left"/>
    </xf>
    <xf numFmtId="14" fontId="0" fillId="0" borderId="4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43" fontId="3" fillId="5" borderId="0" xfId="1" applyFont="1" applyFill="1" applyBorder="1" applyAlignment="1">
      <alignment vertical="center"/>
    </xf>
    <xf numFmtId="0" fontId="0" fillId="8" borderId="0" xfId="0" applyFill="1" applyAlignment="1">
      <alignment horizontal="center" vertical="center"/>
    </xf>
    <xf numFmtId="0" fontId="6" fillId="8" borderId="0" xfId="0" applyFont="1" applyFill="1" applyAlignment="1">
      <alignment horizontal="left" vertical="center"/>
    </xf>
    <xf numFmtId="43" fontId="6" fillId="8" borderId="0" xfId="1" applyFont="1" applyFill="1" applyBorder="1" applyAlignment="1">
      <alignment horizontal="center" vertical="center" wrapText="1"/>
    </xf>
    <xf numFmtId="43" fontId="0" fillId="8" borderId="0" xfId="0" applyNumberForma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6" fillId="8" borderId="0" xfId="0" applyFont="1" applyFill="1" applyAlignment="1">
      <alignment horizontal="left" vertical="center" wrapText="1"/>
    </xf>
    <xf numFmtId="14" fontId="0" fillId="8" borderId="0" xfId="0" applyNumberForma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9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1" fillId="11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2295525</xdr:colOff>
      <xdr:row>2</xdr:row>
      <xdr:rowOff>38100</xdr:rowOff>
    </xdr:from>
    <xdr:to>
      <xdr:col>1</xdr:col>
      <xdr:colOff>3235870</xdr:colOff>
      <xdr:row>6</xdr:row>
      <xdr:rowOff>104775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419100"/>
          <a:ext cx="94034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2636043</xdr:colOff>
      <xdr:row>0</xdr:row>
      <xdr:rowOff>52388</xdr:rowOff>
    </xdr:from>
    <xdr:to>
      <xdr:col>2</xdr:col>
      <xdr:colOff>751521</xdr:colOff>
      <xdr:row>5</xdr:row>
      <xdr:rowOff>127159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38449" y="52388"/>
          <a:ext cx="1323975" cy="10215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66675</xdr:rowOff>
    </xdr:from>
    <xdr:to>
      <xdr:col>9</xdr:col>
      <xdr:colOff>58561</xdr:colOff>
      <xdr:row>3</xdr:row>
      <xdr:rowOff>9690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1952625" y="6667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1553136</xdr:colOff>
      <xdr:row>0</xdr:row>
      <xdr:rowOff>134470</xdr:rowOff>
    </xdr:from>
    <xdr:to>
      <xdr:col>7</xdr:col>
      <xdr:colOff>807401</xdr:colOff>
      <xdr:row>4</xdr:row>
      <xdr:rowOff>4370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6943165" y="134470"/>
          <a:ext cx="811883" cy="631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678516</xdr:colOff>
      <xdr:row>0</xdr:row>
      <xdr:rowOff>78440</xdr:rowOff>
    </xdr:from>
    <xdr:to>
      <xdr:col>5</xdr:col>
      <xdr:colOff>425823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717987" y="78440"/>
          <a:ext cx="800660" cy="62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ctavares_anamar_gob_do/Documents/Documents/ANAMAR%202022/SALIDAS%20Y%20ENTRADAS%20ALMACEN/REAL-REAL.xlsx" TargetMode="External"/><Relationship Id="rId1" Type="http://schemas.openxmlformats.org/officeDocument/2006/relationships/externalLinkPath" Target="/personal/ctavares_anamar_gob_do/Documents/Documents/ANAMAR%202022/SALIDAS%20Y%20ENTRADAS%20ALMACEN/REAL-RE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castillo\AppData\Local\Microsoft\Windows\INetCache\Content.Outlook\F3BBM2E3\INVENTARIO%20FINAL%20SEGUIMIENTO.xlsx" TargetMode="External"/><Relationship Id="rId1" Type="http://schemas.openxmlformats.org/officeDocument/2006/relationships/externalLinkPath" Target="file:///C:\Users\bcastillo\AppData\Local\Microsoft\Windows\INetCache\Content.Outlook\F3BBM2E3\INVENTARIO%20FINAL%20SEGU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"/>
      <sheetName val="Entrada"/>
      <sheetName val="Salida"/>
      <sheetName val="codigos"/>
      <sheetName val="CONTROL DE SALIDA MATERIAL GAST"/>
      <sheetName val="Sheet1"/>
      <sheetName val="PARALELO"/>
    </sheetNames>
    <sheetDataSet>
      <sheetData sheetId="0" refreshError="1">
        <row r="7">
          <cell r="C7">
            <v>1000</v>
          </cell>
          <cell r="D7" t="str">
            <v xml:space="preserve">Papel Bond 8½ X 11 </v>
          </cell>
          <cell r="I7">
            <v>305</v>
          </cell>
        </row>
        <row r="31">
          <cell r="D31" t="str">
            <v>Felpa rollerball Talbot azul</v>
          </cell>
        </row>
        <row r="49">
          <cell r="C49">
            <v>1051</v>
          </cell>
          <cell r="D49" t="str">
            <v>Libretas Peq. Blanca rayada</v>
          </cell>
          <cell r="I49">
            <v>30</v>
          </cell>
        </row>
        <row r="61">
          <cell r="C61">
            <v>1070</v>
          </cell>
          <cell r="D61" t="str">
            <v>Memoria USB16GB</v>
          </cell>
          <cell r="I61">
            <v>395</v>
          </cell>
        </row>
        <row r="91">
          <cell r="C91">
            <v>1101</v>
          </cell>
          <cell r="D91" t="str">
            <v>Pilas AA paquete de 2/1</v>
          </cell>
          <cell r="I91">
            <v>118</v>
          </cell>
        </row>
        <row r="98">
          <cell r="C98">
            <v>1112</v>
          </cell>
          <cell r="D98" t="str">
            <v>Tijeras</v>
          </cell>
          <cell r="I98">
            <v>42</v>
          </cell>
        </row>
        <row r="179">
          <cell r="C179">
            <v>2043</v>
          </cell>
          <cell r="D179" t="str">
            <v>Cuchara plasticas</v>
          </cell>
          <cell r="I179">
            <v>14.3</v>
          </cell>
        </row>
        <row r="181">
          <cell r="C181">
            <v>2046</v>
          </cell>
          <cell r="D181" t="str">
            <v>Platos desechables No. 6</v>
          </cell>
          <cell r="I181">
            <v>53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"/>
      <sheetName val="Entrada"/>
      <sheetName val="Salida"/>
      <sheetName val="codigos"/>
      <sheetName val="CONTROL DE SALIDA MATERIAL GAST"/>
      <sheetName val="Sheet1"/>
      <sheetName val="PARALELO"/>
    </sheetNames>
    <sheetDataSet>
      <sheetData sheetId="0">
        <row r="21">
          <cell r="C21">
            <v>1017</v>
          </cell>
          <cell r="D21" t="str">
            <v>Protector Hojas Carpetas</v>
          </cell>
          <cell r="I21">
            <v>130</v>
          </cell>
        </row>
        <row r="29">
          <cell r="C29">
            <v>1026</v>
          </cell>
          <cell r="D29" t="str">
            <v>Felpas Negras Uniball Onyx Micro</v>
          </cell>
          <cell r="I29">
            <v>39</v>
          </cell>
        </row>
        <row r="30">
          <cell r="C30">
            <v>1028</v>
          </cell>
          <cell r="D30" t="str">
            <v xml:space="preserve">Felpas Azules Gel Uniball Impact </v>
          </cell>
          <cell r="I30">
            <v>185</v>
          </cell>
        </row>
        <row r="31">
          <cell r="C31">
            <v>1029</v>
          </cell>
          <cell r="I31">
            <v>18</v>
          </cell>
        </row>
        <row r="39">
          <cell r="C39">
            <v>1037</v>
          </cell>
          <cell r="D39" t="str">
            <v>Lapiceros Azules Pelikan Pointec</v>
          </cell>
          <cell r="I39">
            <v>9</v>
          </cell>
        </row>
        <row r="43">
          <cell r="C43">
            <v>1043</v>
          </cell>
          <cell r="D43" t="str">
            <v>Grapas standard</v>
          </cell>
          <cell r="I43">
            <v>40</v>
          </cell>
        </row>
        <row r="51">
          <cell r="C51">
            <v>1052</v>
          </cell>
          <cell r="D51" t="str">
            <v>Libretas Gde. Blanca</v>
          </cell>
          <cell r="I51">
            <v>30</v>
          </cell>
        </row>
        <row r="57">
          <cell r="C57">
            <v>1063</v>
          </cell>
          <cell r="D57" t="str">
            <v>Cinta adhesiva de 3/4</v>
          </cell>
          <cell r="I57">
            <v>88</v>
          </cell>
        </row>
        <row r="71">
          <cell r="C71">
            <v>1078</v>
          </cell>
          <cell r="D71" t="str">
            <v>Banderitas de color/ Marcador de pagina</v>
          </cell>
          <cell r="I71">
            <v>45</v>
          </cell>
        </row>
        <row r="75">
          <cell r="H75">
            <v>0</v>
          </cell>
        </row>
        <row r="81">
          <cell r="C81">
            <v>1087</v>
          </cell>
          <cell r="D81" t="str">
            <v>Sharpie Rojo</v>
          </cell>
          <cell r="I81">
            <v>59</v>
          </cell>
        </row>
        <row r="85">
          <cell r="C85">
            <v>1095</v>
          </cell>
          <cell r="D85" t="str">
            <v xml:space="preserve">Clips Billeteros32mm </v>
          </cell>
          <cell r="I85">
            <v>55</v>
          </cell>
        </row>
        <row r="86">
          <cell r="C86">
            <v>1097</v>
          </cell>
          <cell r="D86" t="str">
            <v>Clips Billeteros 25mm</v>
          </cell>
          <cell r="I86">
            <v>42</v>
          </cell>
        </row>
        <row r="91">
          <cell r="C91">
            <v>1101</v>
          </cell>
          <cell r="D91" t="str">
            <v>Pilas AA paquete de 2/1</v>
          </cell>
        </row>
        <row r="102">
          <cell r="C102">
            <v>1117</v>
          </cell>
          <cell r="D102" t="str">
            <v>Mouse Pad</v>
          </cell>
          <cell r="I102">
            <v>75</v>
          </cell>
        </row>
        <row r="145">
          <cell r="C145">
            <v>2017</v>
          </cell>
          <cell r="D145" t="str">
            <v>Azucar Blanca</v>
          </cell>
          <cell r="I145">
            <v>170</v>
          </cell>
        </row>
        <row r="147">
          <cell r="C147">
            <v>2018</v>
          </cell>
          <cell r="D147" t="str">
            <v>Azucar parda</v>
          </cell>
          <cell r="I147">
            <v>141</v>
          </cell>
        </row>
        <row r="149">
          <cell r="C149">
            <v>2019</v>
          </cell>
          <cell r="D149" t="str">
            <v>Cremora Lite</v>
          </cell>
          <cell r="I149">
            <v>320</v>
          </cell>
        </row>
        <row r="151">
          <cell r="C151">
            <v>2020</v>
          </cell>
          <cell r="D151" t="str">
            <v>Cremora Nestle 22Onz</v>
          </cell>
          <cell r="I151">
            <v>499</v>
          </cell>
        </row>
        <row r="153">
          <cell r="C153">
            <v>2022</v>
          </cell>
          <cell r="D153" t="str">
            <v>Té genjibre/limón</v>
          </cell>
          <cell r="I153">
            <v>250</v>
          </cell>
        </row>
        <row r="154">
          <cell r="C154">
            <v>2024</v>
          </cell>
          <cell r="D154" t="str">
            <v>Vasos de pepel No.7</v>
          </cell>
          <cell r="I154">
            <v>225</v>
          </cell>
        </row>
        <row r="155">
          <cell r="C155">
            <v>2106</v>
          </cell>
          <cell r="D155" t="str">
            <v>(2) Te de jengibre y limon</v>
          </cell>
          <cell r="I155">
            <v>207</v>
          </cell>
        </row>
        <row r="157">
          <cell r="C157">
            <v>2109</v>
          </cell>
          <cell r="D157" t="str">
            <v>(2) Vasos plasticos No. 10</v>
          </cell>
          <cell r="I157">
            <v>110</v>
          </cell>
        </row>
        <row r="158">
          <cell r="C158">
            <v>2028</v>
          </cell>
          <cell r="D158" t="str">
            <v>Servilletas</v>
          </cell>
          <cell r="I158">
            <v>75</v>
          </cell>
        </row>
        <row r="163">
          <cell r="C163">
            <v>2032</v>
          </cell>
          <cell r="D163" t="str">
            <v>Fundas blancas para cocina</v>
          </cell>
          <cell r="I163">
            <v>105</v>
          </cell>
        </row>
        <row r="165">
          <cell r="C165">
            <v>2034</v>
          </cell>
          <cell r="D165" t="str">
            <v>Cloro</v>
          </cell>
          <cell r="I165">
            <v>80</v>
          </cell>
        </row>
        <row r="166">
          <cell r="C166">
            <v>2035</v>
          </cell>
          <cell r="D166" t="str">
            <v>Detergente en polvo</v>
          </cell>
          <cell r="I166">
            <v>455</v>
          </cell>
        </row>
        <row r="168">
          <cell r="C168">
            <v>2037</v>
          </cell>
          <cell r="D168" t="str">
            <v>Detergente Liquido para pisos</v>
          </cell>
          <cell r="I168">
            <v>160</v>
          </cell>
        </row>
        <row r="170">
          <cell r="C170">
            <v>2038</v>
          </cell>
          <cell r="D170" t="str">
            <v>Desinfectante/ambientador</v>
          </cell>
          <cell r="I170">
            <v>215</v>
          </cell>
        </row>
        <row r="171">
          <cell r="C171">
            <v>2118</v>
          </cell>
          <cell r="D171" t="str">
            <v>(2) Desinfectante/ambientador</v>
          </cell>
          <cell r="I171">
            <v>230</v>
          </cell>
        </row>
        <row r="174">
          <cell r="C174">
            <v>2040</v>
          </cell>
          <cell r="D174" t="str">
            <v xml:space="preserve">Lavaplatos liquido </v>
          </cell>
          <cell r="I174">
            <v>190</v>
          </cell>
        </row>
        <row r="181">
          <cell r="C181">
            <v>2046</v>
          </cell>
          <cell r="D181" t="str">
            <v>Platos desechables No. 6</v>
          </cell>
          <cell r="I181">
            <v>53</v>
          </cell>
        </row>
        <row r="184">
          <cell r="C184">
            <v>2047</v>
          </cell>
          <cell r="D184" t="str">
            <v>Platos desechables No. 9</v>
          </cell>
          <cell r="I184">
            <v>66</v>
          </cell>
        </row>
        <row r="187">
          <cell r="C187">
            <v>2105</v>
          </cell>
          <cell r="D187" t="str">
            <v xml:space="preserve">(2) Papel dispensador </v>
          </cell>
          <cell r="I187">
            <v>90</v>
          </cell>
        </row>
        <row r="193">
          <cell r="C193">
            <v>2108</v>
          </cell>
          <cell r="D193" t="str">
            <v>(2) Fundas Negras baño</v>
          </cell>
          <cell r="I193">
            <v>330</v>
          </cell>
        </row>
        <row r="195">
          <cell r="C195">
            <v>2099</v>
          </cell>
          <cell r="D195" t="str">
            <v>(2)Endulzante Splenda</v>
          </cell>
          <cell r="I195">
            <v>396</v>
          </cell>
        </row>
        <row r="224">
          <cell r="C224">
            <v>2124</v>
          </cell>
          <cell r="D224" t="str">
            <v>jabon de mano</v>
          </cell>
          <cell r="I224">
            <v>198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0"/>
  <sheetViews>
    <sheetView showGridLines="0" tabSelected="1" zoomScaleNormal="100" workbookViewId="0">
      <selection activeCell="H14" sqref="H14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88" t="s">
        <v>64</v>
      </c>
      <c r="C8" s="188"/>
    </row>
    <row r="9" spans="2:5" ht="15.75" x14ac:dyDescent="0.25">
      <c r="B9" s="189" t="s">
        <v>65</v>
      </c>
      <c r="C9" s="189"/>
    </row>
    <row r="10" spans="2:5" ht="15.75" x14ac:dyDescent="0.25">
      <c r="B10" s="189" t="s">
        <v>0</v>
      </c>
      <c r="C10" s="189"/>
      <c r="E10" s="3"/>
    </row>
    <row r="11" spans="2:5" hidden="1" x14ac:dyDescent="0.25">
      <c r="B11" s="191"/>
      <c r="C11" s="191"/>
      <c r="E11" s="3"/>
    </row>
    <row r="12" spans="2:5" ht="18.75" x14ac:dyDescent="0.25">
      <c r="B12" s="188" t="s">
        <v>1</v>
      </c>
      <c r="C12" s="188"/>
      <c r="E12" s="3"/>
    </row>
    <row r="13" spans="2:5" ht="18.75" x14ac:dyDescent="0.3">
      <c r="B13" s="189" t="s">
        <v>142</v>
      </c>
      <c r="C13" s="189"/>
      <c r="E13" s="2"/>
    </row>
    <row r="14" spans="2:5" x14ac:dyDescent="0.25">
      <c r="B14" s="190" t="s">
        <v>120</v>
      </c>
      <c r="C14" s="190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SUM('NOTA 1'!C21)</f>
        <v>190784.03</v>
      </c>
    </row>
    <row r="20" spans="2:9" x14ac:dyDescent="0.25">
      <c r="B20" s="10" t="s">
        <v>46</v>
      </c>
      <c r="C20" s="77">
        <f>+'NOTA 2'!D29</f>
        <v>424984.82800000004</v>
      </c>
      <c r="D20" s="16"/>
    </row>
    <row r="21" spans="2:9" x14ac:dyDescent="0.25">
      <c r="B21" s="9" t="s">
        <v>4</v>
      </c>
      <c r="C21" s="17">
        <f>SUM(C19:C20)</f>
        <v>615768.85800000001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5">
        <f>SUM('NOTA 4'!D15)</f>
        <v>13931098.1</v>
      </c>
    </row>
    <row r="25" spans="2:9" x14ac:dyDescent="0.25">
      <c r="B25" s="11" t="s">
        <v>43</v>
      </c>
      <c r="C25" s="76">
        <f>SUM('NOTA 4'!D16)</f>
        <v>770380.85</v>
      </c>
    </row>
    <row r="26" spans="2:9" x14ac:dyDescent="0.25">
      <c r="B26" s="12" t="s">
        <v>6</v>
      </c>
      <c r="C26" s="6">
        <f>SUM(C24:C25)</f>
        <v>14701478.949999999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62</v>
      </c>
      <c r="C28" s="19"/>
      <c r="I28" s="5"/>
    </row>
    <row r="29" spans="2:9" x14ac:dyDescent="0.25">
      <c r="B29" s="10" t="s">
        <v>47</v>
      </c>
      <c r="C29" s="31">
        <f>+'NOTA 3 '!N71</f>
        <v>311261.91166666662</v>
      </c>
      <c r="I29" s="5"/>
    </row>
    <row r="30" spans="2:9" x14ac:dyDescent="0.25">
      <c r="B30" s="9" t="s">
        <v>63</v>
      </c>
      <c r="C30" s="17">
        <f>SUM(C29)</f>
        <v>311261.91166666662</v>
      </c>
      <c r="I30" s="5"/>
    </row>
    <row r="31" spans="2:9" x14ac:dyDescent="0.25">
      <c r="B31" s="1"/>
      <c r="C31" s="6"/>
      <c r="I31" s="5"/>
    </row>
    <row r="32" spans="2:9" x14ac:dyDescent="0.25">
      <c r="B32" s="78" t="s">
        <v>7</v>
      </c>
      <c r="C32" s="79">
        <f>SUM(C21+C26+C30)</f>
        <v>15628509.719666665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SUM('NOTA 5'!I36)</f>
        <v>447913.77</v>
      </c>
    </row>
    <row r="37" spans="2:3" x14ac:dyDescent="0.25">
      <c r="B37" s="14" t="s">
        <v>74</v>
      </c>
      <c r="C37" s="16">
        <f>SUM(C36)</f>
        <v>447913.77</v>
      </c>
    </row>
    <row r="38" spans="2:3" x14ac:dyDescent="0.25">
      <c r="B38" s="14"/>
      <c r="C38" s="16"/>
    </row>
    <row r="39" spans="2:3" x14ac:dyDescent="0.25">
      <c r="B39" s="14" t="s">
        <v>73</v>
      </c>
      <c r="C39" s="6"/>
    </row>
    <row r="40" spans="2:3" x14ac:dyDescent="0.25">
      <c r="B40" t="s">
        <v>76</v>
      </c>
      <c r="C40" s="28">
        <v>0</v>
      </c>
    </row>
    <row r="41" spans="2:3" x14ac:dyDescent="0.25">
      <c r="B41" s="14" t="s">
        <v>75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15180595.949666666</v>
      </c>
    </row>
    <row r="45" spans="2:3" x14ac:dyDescent="0.25">
      <c r="B45" s="14" t="s">
        <v>11</v>
      </c>
      <c r="C45" s="16">
        <f>SUM(C44+0)</f>
        <v>15180595.949666666</v>
      </c>
    </row>
    <row r="47" spans="2:3" x14ac:dyDescent="0.25">
      <c r="B47" s="78" t="s">
        <v>12</v>
      </c>
      <c r="C47" s="79">
        <f>SUM(C37+C45)</f>
        <v>15628509.719666665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72</v>
      </c>
    </row>
    <row r="53" spans="2:2" hidden="1" x14ac:dyDescent="0.25">
      <c r="B53" s="25" t="s">
        <v>61</v>
      </c>
    </row>
    <row r="54" spans="2:2" hidden="1" x14ac:dyDescent="0.25"/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s="25" t="s">
        <v>94</v>
      </c>
    </row>
    <row r="60" spans="2:2" x14ac:dyDescent="0.25">
      <c r="B60" s="25" t="s">
        <v>61</v>
      </c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rgb="FF92D050"/>
  </sheetPr>
  <dimension ref="B6:X41"/>
  <sheetViews>
    <sheetView showGridLines="0" zoomScale="70" zoomScaleNormal="70" workbookViewId="0">
      <selection activeCell="H14" sqref="H14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92" t="s">
        <v>0</v>
      </c>
      <c r="C9" s="192"/>
    </row>
    <row r="10" spans="2:24" ht="18.75" x14ac:dyDescent="0.3">
      <c r="B10" s="193" t="s">
        <v>53</v>
      </c>
      <c r="C10" s="193"/>
      <c r="I10" s="14"/>
    </row>
    <row r="11" spans="2:24" ht="18.75" x14ac:dyDescent="0.3">
      <c r="B11" s="193" t="s">
        <v>133</v>
      </c>
      <c r="C11" s="193"/>
    </row>
    <row r="12" spans="2:24" ht="18.75" x14ac:dyDescent="0.3">
      <c r="B12" s="193" t="s">
        <v>55</v>
      </c>
      <c r="C12" s="193"/>
    </row>
    <row r="13" spans="2:24" ht="18.75" x14ac:dyDescent="0.3">
      <c r="B13" s="194" t="s">
        <v>52</v>
      </c>
      <c r="C13" s="193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134</v>
      </c>
      <c r="C18" s="40">
        <v>160784.03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59</v>
      </c>
      <c r="C19" s="40">
        <v>0</v>
      </c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30000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135</v>
      </c>
      <c r="C21" s="54">
        <f>SUM(C18:C20)</f>
        <v>190784.03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82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83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rgb="FF92D050"/>
  </sheetPr>
  <dimension ref="B4:U42"/>
  <sheetViews>
    <sheetView showGridLines="0" zoomScale="80" zoomScaleNormal="80" workbookViewId="0">
      <selection activeCell="H14" sqref="H14"/>
    </sheetView>
  </sheetViews>
  <sheetFormatPr defaultColWidth="11.42578125" defaultRowHeight="15" x14ac:dyDescent="0.25"/>
  <cols>
    <col min="1" max="1" width="3" customWidth="1"/>
    <col min="2" max="2" width="48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96" t="s">
        <v>0</v>
      </c>
      <c r="C7" s="196"/>
      <c r="D7" s="196"/>
    </row>
    <row r="8" spans="2:21" ht="18.75" x14ac:dyDescent="0.3">
      <c r="B8" s="193" t="s">
        <v>89</v>
      </c>
      <c r="C8" s="193"/>
      <c r="D8" s="193"/>
    </row>
    <row r="9" spans="2:21" ht="18.75" x14ac:dyDescent="0.3">
      <c r="B9" s="193" t="s">
        <v>136</v>
      </c>
      <c r="C9" s="193"/>
      <c r="D9" s="193"/>
    </row>
    <row r="10" spans="2:21" ht="18.75" x14ac:dyDescent="0.3">
      <c r="B10" s="193" t="s">
        <v>55</v>
      </c>
      <c r="C10" s="193"/>
      <c r="D10" s="193"/>
    </row>
    <row r="11" spans="2:21" ht="18.75" x14ac:dyDescent="0.3">
      <c r="B11" s="194" t="s">
        <v>71</v>
      </c>
      <c r="C11" s="193"/>
      <c r="D11" s="193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44.25" customHeight="1" x14ac:dyDescent="0.25">
      <c r="B15" s="39" t="s">
        <v>137</v>
      </c>
      <c r="C15" s="39"/>
      <c r="D15" s="58">
        <v>443013.89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80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138</v>
      </c>
      <c r="C18" s="60">
        <v>0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139</v>
      </c>
      <c r="C21" s="42"/>
      <c r="D21" s="59">
        <f>+D15+C18</f>
        <v>443013.89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81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140</v>
      </c>
      <c r="C25" s="69">
        <f>+INVENTARIO!L53</f>
        <v>18029.061999999994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96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95" t="s">
        <v>141</v>
      </c>
      <c r="C29" s="195"/>
      <c r="D29" s="178">
        <f>+D21-C25</f>
        <v>424984.82800000004</v>
      </c>
      <c r="G29" s="29"/>
      <c r="H29" s="16"/>
      <c r="I29" s="29"/>
      <c r="J29" s="16"/>
      <c r="K29" s="16"/>
    </row>
    <row r="30" spans="2:11" ht="21" customHeight="1" x14ac:dyDescent="0.25">
      <c r="B30" s="195"/>
      <c r="C30" s="195"/>
      <c r="D30" s="178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72"/>
      <c r="C37" s="61"/>
      <c r="G37" s="29"/>
      <c r="H37" s="29"/>
      <c r="I37" s="29"/>
      <c r="J37" s="16"/>
      <c r="K37" s="16"/>
    </row>
    <row r="38" spans="2:11" x14ac:dyDescent="0.25">
      <c r="B38" s="72" t="s">
        <v>82</v>
      </c>
      <c r="C38" s="61"/>
      <c r="G38" s="29"/>
      <c r="H38" s="29"/>
      <c r="I38" s="29"/>
      <c r="J38" s="16"/>
      <c r="K38" s="16"/>
    </row>
    <row r="39" spans="2:11" x14ac:dyDescent="0.25">
      <c r="B39" s="72" t="s">
        <v>83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6">
    <mergeCell ref="B29:C30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rgb="FF92D050"/>
    <pageSetUpPr fitToPage="1"/>
  </sheetPr>
  <dimension ref="A4:X93"/>
  <sheetViews>
    <sheetView topLeftCell="E1" zoomScaleNormal="100" workbookViewId="0">
      <selection activeCell="H14" sqref="H14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10.85546875" customWidth="1"/>
    <col min="9" max="9" width="13.85546875" bestFit="1" customWidth="1"/>
    <col min="10" max="10" width="15.5703125" customWidth="1"/>
    <col min="11" max="11" width="13.5703125" hidden="1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7.710937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200" t="s">
        <v>0</v>
      </c>
      <c r="H4" s="200"/>
      <c r="I4" s="200"/>
      <c r="J4" s="200"/>
      <c r="K4" s="200"/>
      <c r="L4" s="200"/>
      <c r="M4" s="14"/>
      <c r="N4" s="14"/>
      <c r="O4" s="14"/>
    </row>
    <row r="5" spans="7:15" x14ac:dyDescent="0.25">
      <c r="G5" s="190" t="s">
        <v>35</v>
      </c>
      <c r="H5" s="190"/>
      <c r="I5" s="190"/>
      <c r="J5" s="190"/>
      <c r="K5" s="190"/>
      <c r="L5" s="190"/>
    </row>
    <row r="6" spans="7:15" x14ac:dyDescent="0.25">
      <c r="G6" s="190" t="s">
        <v>133</v>
      </c>
      <c r="H6" s="190"/>
      <c r="I6" s="190"/>
      <c r="J6" s="190"/>
      <c r="K6" s="190"/>
      <c r="L6" s="190"/>
    </row>
    <row r="7" spans="7:15" x14ac:dyDescent="0.25">
      <c r="G7" s="201" t="s">
        <v>50</v>
      </c>
      <c r="H7" s="201"/>
      <c r="I7" s="201"/>
      <c r="J7" s="201"/>
      <c r="K7" s="201"/>
      <c r="L7" s="201"/>
      <c r="M7" s="156"/>
      <c r="N7" s="156"/>
    </row>
    <row r="10" spans="7:15" x14ac:dyDescent="0.25">
      <c r="I10" s="198" t="s">
        <v>127</v>
      </c>
      <c r="J10" s="199"/>
      <c r="K10" s="199"/>
      <c r="L10" s="199"/>
    </row>
    <row r="11" spans="7:15" x14ac:dyDescent="0.25">
      <c r="G11" s="197" t="s">
        <v>79</v>
      </c>
      <c r="H11" s="197"/>
      <c r="I11" s="80" t="s">
        <v>16</v>
      </c>
      <c r="J11" s="80" t="s">
        <v>15</v>
      </c>
      <c r="L11" s="80" t="s">
        <v>13</v>
      </c>
    </row>
    <row r="12" spans="7:15" x14ac:dyDescent="0.25">
      <c r="G12" s="197" t="s">
        <v>32</v>
      </c>
      <c r="H12" s="197"/>
      <c r="I12" s="27">
        <f>253082.12+9305.26</f>
        <v>262387.38</v>
      </c>
      <c r="J12" s="82">
        <v>44903</v>
      </c>
      <c r="L12" s="82">
        <v>45268</v>
      </c>
    </row>
    <row r="13" spans="7:15" x14ac:dyDescent="0.25">
      <c r="H13" s="25"/>
      <c r="I13" s="57">
        <f>+P73</f>
        <v>294798.08000000002</v>
      </c>
      <c r="J13" s="61" t="s">
        <v>99</v>
      </c>
      <c r="K13" s="57"/>
      <c r="L13" s="61" t="s">
        <v>125</v>
      </c>
      <c r="M13" s="82"/>
    </row>
    <row r="14" spans="7:15" x14ac:dyDescent="0.25">
      <c r="H14" s="25"/>
      <c r="I14" s="25"/>
      <c r="J14" s="25"/>
      <c r="K14" s="57"/>
      <c r="L14" s="82"/>
      <c r="M14" s="82"/>
    </row>
    <row r="15" spans="7:15" x14ac:dyDescent="0.25">
      <c r="K15" s="92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3"/>
      <c r="H18" s="84"/>
      <c r="I18" s="84"/>
      <c r="J18" s="84"/>
      <c r="K18" s="84"/>
      <c r="L18" s="84"/>
      <c r="M18" s="84"/>
      <c r="N18" s="85"/>
    </row>
    <row r="19" spans="7:24" ht="15.75" hidden="1" thickBot="1" x14ac:dyDescent="0.3">
      <c r="G19" s="86"/>
      <c r="L19" s="202" t="s">
        <v>14</v>
      </c>
      <c r="M19" s="203"/>
      <c r="N19" s="87"/>
    </row>
    <row r="20" spans="7:24" hidden="1" x14ac:dyDescent="0.25">
      <c r="G20" s="86"/>
      <c r="K20" s="25" t="s">
        <v>16</v>
      </c>
      <c r="L20" s="25" t="s">
        <v>15</v>
      </c>
      <c r="M20" s="25" t="s">
        <v>13</v>
      </c>
      <c r="N20" s="87"/>
    </row>
    <row r="21" spans="7:24" hidden="1" x14ac:dyDescent="0.25">
      <c r="G21" s="86"/>
      <c r="H21" s="190" t="s">
        <v>32</v>
      </c>
      <c r="I21" s="190"/>
      <c r="J21" s="190"/>
      <c r="K21" s="27">
        <v>404099.66</v>
      </c>
      <c r="L21" s="20" t="s">
        <v>91</v>
      </c>
      <c r="M21" s="20" t="s">
        <v>92</v>
      </c>
      <c r="N21" s="87"/>
    </row>
    <row r="22" spans="7:24" hidden="1" x14ac:dyDescent="0.25">
      <c r="G22" s="86"/>
      <c r="H22" s="190" t="s">
        <v>79</v>
      </c>
      <c r="I22" s="190"/>
      <c r="J22" s="190"/>
      <c r="K22" s="27">
        <v>191365.2</v>
      </c>
      <c r="L22" s="20">
        <v>43839</v>
      </c>
      <c r="M22" s="20" t="s">
        <v>93</v>
      </c>
      <c r="N22" s="87"/>
      <c r="U22" t="s">
        <v>36</v>
      </c>
      <c r="V22" t="s">
        <v>38</v>
      </c>
      <c r="W22" t="s">
        <v>37</v>
      </c>
    </row>
    <row r="23" spans="7:24" hidden="1" x14ac:dyDescent="0.25">
      <c r="G23" s="205" t="s">
        <v>41</v>
      </c>
      <c r="H23" s="206"/>
      <c r="I23" s="206"/>
      <c r="J23" s="206"/>
      <c r="K23" s="27">
        <f>SUM(W23)</f>
        <v>409270.39999999997</v>
      </c>
      <c r="L23" s="20">
        <v>40238</v>
      </c>
      <c r="M23" s="20" t="s">
        <v>51</v>
      </c>
      <c r="N23" s="87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205" t="s">
        <v>39</v>
      </c>
      <c r="H24" s="206"/>
      <c r="I24" s="206"/>
      <c r="J24" s="206"/>
      <c r="K24" s="27">
        <f t="shared" ref="K24:K26" si="0">SUM(W24)</f>
        <v>350803.20000000001</v>
      </c>
      <c r="L24" s="20">
        <v>40848</v>
      </c>
      <c r="M24" s="20" t="s">
        <v>51</v>
      </c>
      <c r="N24" s="87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205" t="s">
        <v>40</v>
      </c>
      <c r="H25" s="206"/>
      <c r="I25" s="206"/>
      <c r="J25" s="206"/>
      <c r="K25" s="27">
        <f t="shared" si="0"/>
        <v>350803.20000000001</v>
      </c>
      <c r="L25" s="20">
        <v>41395</v>
      </c>
      <c r="M25" s="20" t="s">
        <v>51</v>
      </c>
      <c r="N25" s="87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205" t="s">
        <v>42</v>
      </c>
      <c r="H26" s="206"/>
      <c r="I26" s="206"/>
      <c r="J26" s="206"/>
      <c r="K26" s="28">
        <f t="shared" si="0"/>
        <v>363081.31199999998</v>
      </c>
      <c r="L26" s="20">
        <v>42850</v>
      </c>
      <c r="M26" s="20" t="s">
        <v>51</v>
      </c>
      <c r="N26" s="87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8"/>
      <c r="H27" s="89"/>
      <c r="I27" s="89"/>
      <c r="J27" s="89"/>
      <c r="K27" s="90">
        <f>SUM(K21:K26)</f>
        <v>2069422.9719999998</v>
      </c>
      <c r="L27" s="89"/>
      <c r="M27" s="89"/>
      <c r="N27" s="91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hidden="1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hidden="1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hidden="1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hidden="1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hidden="1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hidden="1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hidden="1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hidden="1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hidden="1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hidden="1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hidden="1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hidden="1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hidden="1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6" t="s">
        <v>97</v>
      </c>
    </row>
    <row r="45" spans="7:17" hidden="1" x14ac:dyDescent="0.25">
      <c r="G45" s="22" t="s">
        <v>18</v>
      </c>
      <c r="H45" s="24">
        <v>2021</v>
      </c>
      <c r="I45" s="27">
        <v>0</v>
      </c>
      <c r="J45" s="81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6" t="s">
        <v>95</v>
      </c>
      <c r="Q45" s="98" t="s">
        <v>98</v>
      </c>
    </row>
    <row r="46" spans="7:17" hidden="1" x14ac:dyDescent="0.25">
      <c r="G46" t="s">
        <v>19</v>
      </c>
      <c r="H46" s="25">
        <v>2021</v>
      </c>
      <c r="I46" s="27">
        <v>0</v>
      </c>
      <c r="J46" s="81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7">
        <v>276005.18</v>
      </c>
      <c r="Q46" s="98">
        <v>188094</v>
      </c>
    </row>
    <row r="47" spans="7:17" hidden="1" x14ac:dyDescent="0.25">
      <c r="G47" s="22" t="s">
        <v>20</v>
      </c>
      <c r="H47" s="24">
        <v>2021</v>
      </c>
      <c r="I47" s="27">
        <v>0</v>
      </c>
      <c r="J47" s="81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7">
        <f>+P46/12</f>
        <v>23000.431666666667</v>
      </c>
      <c r="Q47" s="98">
        <f>+Q46/12</f>
        <v>15674.5</v>
      </c>
    </row>
    <row r="48" spans="7:17" hidden="1" x14ac:dyDescent="0.25">
      <c r="G48" t="s">
        <v>28</v>
      </c>
      <c r="H48" s="25">
        <v>2021</v>
      </c>
      <c r="I48" s="27">
        <v>0</v>
      </c>
      <c r="J48" s="81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hidden="1" x14ac:dyDescent="0.25">
      <c r="G49" s="22" t="s">
        <v>21</v>
      </c>
      <c r="H49" s="24">
        <v>2021</v>
      </c>
      <c r="I49" s="27">
        <v>0</v>
      </c>
      <c r="J49" s="81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13" t="s">
        <v>101</v>
      </c>
      <c r="Q49" s="114" t="s">
        <v>100</v>
      </c>
    </row>
    <row r="50" spans="7:17" hidden="1" x14ac:dyDescent="0.25">
      <c r="G50" t="s">
        <v>22</v>
      </c>
      <c r="H50" s="25">
        <v>2021</v>
      </c>
      <c r="I50" s="27">
        <v>0</v>
      </c>
      <c r="J50" s="81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hidden="1" x14ac:dyDescent="0.25">
      <c r="G51" s="22" t="s">
        <v>23</v>
      </c>
      <c r="H51" s="24">
        <v>2021</v>
      </c>
      <c r="I51" s="99">
        <f>+Q47</f>
        <v>15674.5</v>
      </c>
      <c r="J51" s="81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hidden="1" x14ac:dyDescent="0.25">
      <c r="G52" s="22" t="s">
        <v>24</v>
      </c>
      <c r="H52" s="24">
        <v>2021</v>
      </c>
      <c r="I52" s="99">
        <f>+I51</f>
        <v>15674.5</v>
      </c>
      <c r="J52" s="81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hidden="1" x14ac:dyDescent="0.25">
      <c r="G53" s="22" t="s">
        <v>25</v>
      </c>
      <c r="H53" s="24">
        <v>2021</v>
      </c>
      <c r="I53" s="99">
        <f t="shared" ref="I53:I63" si="5">+I52</f>
        <v>15674.5</v>
      </c>
      <c r="J53" s="81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hidden="1" x14ac:dyDescent="0.25">
      <c r="G54" s="22" t="s">
        <v>26</v>
      </c>
      <c r="H54" s="24">
        <v>2021</v>
      </c>
      <c r="I54" s="99">
        <f t="shared" si="5"/>
        <v>15674.5</v>
      </c>
      <c r="J54" s="81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hidden="1" x14ac:dyDescent="0.25">
      <c r="G55" s="22" t="s">
        <v>27</v>
      </c>
      <c r="H55" s="24">
        <v>2021</v>
      </c>
      <c r="I55" s="99">
        <f t="shared" si="5"/>
        <v>15674.5</v>
      </c>
      <c r="J55" s="81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hidden="1" x14ac:dyDescent="0.25">
      <c r="G56" s="22" t="s">
        <v>17</v>
      </c>
      <c r="H56" s="24">
        <v>2022</v>
      </c>
      <c r="I56" s="99">
        <f t="shared" si="5"/>
        <v>15674.5</v>
      </c>
      <c r="J56" s="81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hidden="1" x14ac:dyDescent="0.25">
      <c r="G57" s="22" t="s">
        <v>18</v>
      </c>
      <c r="H57" s="24">
        <v>2022</v>
      </c>
      <c r="I57" s="99">
        <f t="shared" si="5"/>
        <v>15674.5</v>
      </c>
      <c r="J57" s="81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hidden="1" x14ac:dyDescent="0.25">
      <c r="G58" s="22" t="s">
        <v>19</v>
      </c>
      <c r="H58" s="24">
        <v>2022</v>
      </c>
      <c r="I58" s="99">
        <f t="shared" si="5"/>
        <v>15674.5</v>
      </c>
      <c r="J58" s="81">
        <f>+P50/12</f>
        <v>22736.894166666665</v>
      </c>
      <c r="K58" s="16"/>
      <c r="L58" s="27"/>
      <c r="M58" s="23"/>
      <c r="N58" s="16">
        <f>SUM(J59:J79)+SUM(I59:I64)</f>
        <v>574143.40249999985</v>
      </c>
    </row>
    <row r="59" spans="7:17" hidden="1" x14ac:dyDescent="0.25">
      <c r="G59" s="22" t="s">
        <v>20</v>
      </c>
      <c r="H59" s="24">
        <v>2022</v>
      </c>
      <c r="I59" s="99">
        <f t="shared" si="5"/>
        <v>15674.5</v>
      </c>
      <c r="J59" s="81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  <c r="P59" s="5"/>
    </row>
    <row r="60" spans="7:17" hidden="1" x14ac:dyDescent="0.25">
      <c r="G60" s="22" t="s">
        <v>28</v>
      </c>
      <c r="H60" s="24">
        <v>2022</v>
      </c>
      <c r="I60" s="99">
        <f t="shared" si="5"/>
        <v>15674.5</v>
      </c>
      <c r="J60" s="81">
        <f t="shared" si="6"/>
        <v>22736.894166666665</v>
      </c>
      <c r="K60" s="16"/>
      <c r="L60" s="27"/>
      <c r="M60" s="23"/>
      <c r="N60" s="16">
        <f>SUM(J61:J79)+SUM(I61:I66)</f>
        <v>497320.61416666652</v>
      </c>
      <c r="P60" s="5"/>
    </row>
    <row r="61" spans="7:17" hidden="1" x14ac:dyDescent="0.25">
      <c r="G61" s="22" t="s">
        <v>21</v>
      </c>
      <c r="H61" s="24">
        <v>2022</v>
      </c>
      <c r="I61" s="99">
        <f t="shared" si="5"/>
        <v>15674.5</v>
      </c>
      <c r="J61" s="81">
        <f t="shared" si="6"/>
        <v>22736.894166666665</v>
      </c>
      <c r="K61" s="16"/>
      <c r="L61" s="27"/>
      <c r="M61" s="23"/>
      <c r="N61" s="16">
        <f>SUM(J62:J69)+SUM(I62:I67)</f>
        <v>213244.15333333332</v>
      </c>
      <c r="P61" s="5"/>
    </row>
    <row r="62" spans="7:17" hidden="1" x14ac:dyDescent="0.25">
      <c r="G62" s="22" t="s">
        <v>22</v>
      </c>
      <c r="H62" s="24">
        <v>2022</v>
      </c>
      <c r="I62" s="99">
        <f t="shared" si="5"/>
        <v>15674.5</v>
      </c>
      <c r="J62" s="81">
        <f t="shared" si="6"/>
        <v>22736.894166666665</v>
      </c>
      <c r="K62" s="16"/>
      <c r="L62" s="27"/>
      <c r="M62" s="23"/>
      <c r="N62" s="16">
        <f>SUM(J63:J79)+SUM(I63:I68)</f>
        <v>420497.82583333319</v>
      </c>
      <c r="P62" s="5"/>
    </row>
    <row r="63" spans="7:17" x14ac:dyDescent="0.25">
      <c r="G63" s="22" t="s">
        <v>23</v>
      </c>
      <c r="H63" s="24">
        <v>2022</v>
      </c>
      <c r="I63" s="99">
        <f t="shared" si="5"/>
        <v>15674.5</v>
      </c>
      <c r="J63" s="81">
        <f t="shared" si="6"/>
        <v>22736.894166666665</v>
      </c>
      <c r="K63" s="16"/>
      <c r="L63" s="27">
        <f>+I12/12</f>
        <v>21865.615000000002</v>
      </c>
      <c r="M63" s="16"/>
      <c r="N63" s="16">
        <f t="shared" ref="N63:N67" si="7"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81">
        <f t="shared" si="6"/>
        <v>22736.894166666665</v>
      </c>
      <c r="L64" s="27">
        <f>+L63</f>
        <v>21865.615000000002</v>
      </c>
      <c r="M64" s="16"/>
      <c r="N64" s="16">
        <f t="shared" si="7"/>
        <v>356907.12749999994</v>
      </c>
    </row>
    <row r="65" spans="7:17" x14ac:dyDescent="0.25">
      <c r="G65" s="22" t="s">
        <v>25</v>
      </c>
      <c r="H65" s="24">
        <v>2022</v>
      </c>
      <c r="J65" s="81">
        <f t="shared" si="6"/>
        <v>22736.894166666665</v>
      </c>
      <c r="L65" s="27">
        <f t="shared" ref="L65:L74" si="8">+L64</f>
        <v>21865.615000000002</v>
      </c>
      <c r="M65" s="16"/>
      <c r="N65" s="16">
        <f t="shared" si="7"/>
        <v>336871.125</v>
      </c>
    </row>
    <row r="66" spans="7:17" x14ac:dyDescent="0.25">
      <c r="G66" s="22" t="s">
        <v>26</v>
      </c>
      <c r="H66" s="24">
        <v>2022</v>
      </c>
      <c r="J66" s="81">
        <f t="shared" si="6"/>
        <v>22736.894166666665</v>
      </c>
      <c r="L66" s="27">
        <f t="shared" si="8"/>
        <v>21865.615000000002</v>
      </c>
      <c r="M66" s="16"/>
      <c r="N66" s="16">
        <f t="shared" si="7"/>
        <v>316835.1225</v>
      </c>
    </row>
    <row r="67" spans="7:17" x14ac:dyDescent="0.25">
      <c r="G67" s="22" t="s">
        <v>27</v>
      </c>
      <c r="H67" s="24">
        <v>2022</v>
      </c>
      <c r="J67" s="81">
        <f t="shared" si="6"/>
        <v>22736.894166666665</v>
      </c>
      <c r="L67" s="27">
        <f t="shared" si="8"/>
        <v>21865.615000000002</v>
      </c>
      <c r="M67" s="16"/>
      <c r="N67" s="16">
        <f t="shared" si="7"/>
        <v>296799.12</v>
      </c>
    </row>
    <row r="68" spans="7:17" x14ac:dyDescent="0.25">
      <c r="G68" s="22" t="s">
        <v>17</v>
      </c>
      <c r="H68" s="24">
        <v>2023</v>
      </c>
      <c r="J68" s="81">
        <f t="shared" si="6"/>
        <v>22736.894166666665</v>
      </c>
      <c r="L68" s="27">
        <f t="shared" si="8"/>
        <v>21865.615000000002</v>
      </c>
      <c r="M68" s="16"/>
      <c r="N68" s="16">
        <f>SUM(J69)+SUM(L69:L79)</f>
        <v>153930.58416666667</v>
      </c>
    </row>
    <row r="69" spans="7:17" x14ac:dyDescent="0.25">
      <c r="G69" s="22" t="s">
        <v>18</v>
      </c>
      <c r="H69" s="24">
        <v>2023</v>
      </c>
      <c r="I69" s="72"/>
      <c r="J69" s="81">
        <f>+J68</f>
        <v>22736.894166666665</v>
      </c>
      <c r="L69" s="27">
        <f t="shared" si="8"/>
        <v>21865.615000000002</v>
      </c>
      <c r="M69" s="16"/>
      <c r="N69" s="157">
        <f>SUM(J70:J81)+SUM(L70:L81)</f>
        <v>404126.15499999997</v>
      </c>
      <c r="P69" t="s">
        <v>126</v>
      </c>
    </row>
    <row r="70" spans="7:17" x14ac:dyDescent="0.25">
      <c r="G70" s="22" t="s">
        <v>19</v>
      </c>
      <c r="H70" s="24">
        <v>2023</v>
      </c>
      <c r="I70" s="72"/>
      <c r="J70" s="29">
        <f>+I13/12</f>
        <v>24566.506666666668</v>
      </c>
      <c r="L70" s="27">
        <f t="shared" si="8"/>
        <v>21865.615000000002</v>
      </c>
      <c r="M70" s="16"/>
      <c r="N70" s="16">
        <f>SUM(J71:K81)+SUM(L71:L81)</f>
        <v>357694.03333333333</v>
      </c>
      <c r="P70" s="5">
        <v>205921.85</v>
      </c>
      <c r="Q70" s="64"/>
    </row>
    <row r="71" spans="7:17" x14ac:dyDescent="0.25">
      <c r="G71" s="22" t="s">
        <v>20</v>
      </c>
      <c r="H71" s="24">
        <v>2023</v>
      </c>
      <c r="I71" s="72"/>
      <c r="J71" s="29">
        <f t="shared" ref="J71:J81" si="9">+J70</f>
        <v>24566.506666666668</v>
      </c>
      <c r="L71" s="27">
        <f t="shared" si="8"/>
        <v>21865.615000000002</v>
      </c>
      <c r="M71" s="16"/>
      <c r="N71" s="66">
        <f>SUM(J72:J81)+SUM(L72:L81)</f>
        <v>311261.91166666662</v>
      </c>
      <c r="P71" s="5">
        <v>9473.7199999999993</v>
      </c>
      <c r="Q71" s="64"/>
    </row>
    <row r="72" spans="7:17" x14ac:dyDescent="0.25">
      <c r="G72" s="22" t="s">
        <v>28</v>
      </c>
      <c r="H72" s="24">
        <v>2023</v>
      </c>
      <c r="I72" s="72"/>
      <c r="J72" s="29">
        <f t="shared" si="9"/>
        <v>24566.506666666668</v>
      </c>
      <c r="L72" s="27">
        <f t="shared" si="8"/>
        <v>21865.615000000002</v>
      </c>
      <c r="M72" s="16"/>
      <c r="N72" s="16"/>
      <c r="P72" s="5">
        <v>79402.509999999995</v>
      </c>
      <c r="Q72" s="64"/>
    </row>
    <row r="73" spans="7:17" x14ac:dyDescent="0.25">
      <c r="G73" s="22" t="s">
        <v>21</v>
      </c>
      <c r="H73" s="24">
        <v>2023</v>
      </c>
      <c r="I73" s="72"/>
      <c r="J73" s="29">
        <f t="shared" si="9"/>
        <v>24566.506666666668</v>
      </c>
      <c r="L73" s="27">
        <f t="shared" si="8"/>
        <v>21865.615000000002</v>
      </c>
      <c r="M73" s="16"/>
      <c r="N73" s="16"/>
      <c r="P73" s="155">
        <f>SUM(P70:P72)</f>
        <v>294798.08000000002</v>
      </c>
      <c r="Q73" s="64"/>
    </row>
    <row r="74" spans="7:17" x14ac:dyDescent="0.25">
      <c r="G74" s="22" t="s">
        <v>22</v>
      </c>
      <c r="H74" s="24">
        <v>2023</v>
      </c>
      <c r="I74" s="72"/>
      <c r="J74" s="29">
        <f t="shared" si="9"/>
        <v>24566.506666666668</v>
      </c>
      <c r="L74" s="27">
        <f t="shared" si="8"/>
        <v>21865.615000000002</v>
      </c>
      <c r="M74" s="16"/>
      <c r="N74" s="16"/>
      <c r="Q74" s="64"/>
    </row>
    <row r="75" spans="7:17" x14ac:dyDescent="0.25">
      <c r="G75" s="22" t="s">
        <v>23</v>
      </c>
      <c r="H75" s="24">
        <v>2023</v>
      </c>
      <c r="I75" s="72"/>
      <c r="J75" s="29">
        <f t="shared" si="9"/>
        <v>24566.506666666668</v>
      </c>
      <c r="Q75" s="64"/>
    </row>
    <row r="76" spans="7:17" x14ac:dyDescent="0.25">
      <c r="G76" s="22" t="s">
        <v>24</v>
      </c>
      <c r="H76" s="24">
        <v>2023</v>
      </c>
      <c r="I76" s="72"/>
      <c r="J76" s="29">
        <f t="shared" si="9"/>
        <v>24566.506666666668</v>
      </c>
      <c r="Q76" s="64"/>
    </row>
    <row r="77" spans="7:17" x14ac:dyDescent="0.25">
      <c r="G77" s="22" t="s">
        <v>25</v>
      </c>
      <c r="H77" s="24">
        <v>2023</v>
      </c>
      <c r="I77" s="72"/>
      <c r="J77" s="29">
        <f t="shared" si="9"/>
        <v>24566.506666666668</v>
      </c>
      <c r="Q77" s="64"/>
    </row>
    <row r="78" spans="7:17" x14ac:dyDescent="0.25">
      <c r="G78" s="22" t="s">
        <v>26</v>
      </c>
      <c r="H78" s="24">
        <v>2023</v>
      </c>
      <c r="I78" s="72"/>
      <c r="J78" s="29">
        <f t="shared" si="9"/>
        <v>24566.506666666668</v>
      </c>
      <c r="Q78" s="64"/>
    </row>
    <row r="79" spans="7:17" x14ac:dyDescent="0.25">
      <c r="G79" s="22" t="s">
        <v>27</v>
      </c>
      <c r="H79" s="24">
        <v>2023</v>
      </c>
      <c r="I79" s="72"/>
      <c r="J79" s="29">
        <f t="shared" si="9"/>
        <v>24566.506666666668</v>
      </c>
      <c r="Q79" s="64"/>
    </row>
    <row r="80" spans="7:17" x14ac:dyDescent="0.25">
      <c r="G80" s="22" t="s">
        <v>17</v>
      </c>
      <c r="H80" s="24">
        <v>2024</v>
      </c>
      <c r="I80" s="72"/>
      <c r="J80" s="29">
        <f t="shared" si="9"/>
        <v>24566.506666666668</v>
      </c>
      <c r="Q80" s="64"/>
    </row>
    <row r="81" spans="7:17" x14ac:dyDescent="0.25">
      <c r="G81" s="22" t="s">
        <v>18</v>
      </c>
      <c r="H81" s="24">
        <v>2024</v>
      </c>
      <c r="I81" s="72"/>
      <c r="J81" s="29">
        <f t="shared" si="9"/>
        <v>24566.506666666668</v>
      </c>
      <c r="Q81" s="64"/>
    </row>
    <row r="82" spans="7:17" ht="15.75" thickBot="1" x14ac:dyDescent="0.3">
      <c r="H82" s="72"/>
      <c r="I82" s="65">
        <f>SUM(K23:K26)</f>
        <v>1473958.112</v>
      </c>
      <c r="J82" s="65">
        <f>SUM(J33:J45)</f>
        <v>427100.09166666673</v>
      </c>
      <c r="K82" s="16">
        <f>SUM(K32:K39)</f>
        <v>0</v>
      </c>
      <c r="L82" s="65">
        <f>SUM(L32:L57)</f>
        <v>191365.20000000004</v>
      </c>
      <c r="M82" s="107">
        <f>SUM(I82+J82+L82)</f>
        <v>2092423.4036666667</v>
      </c>
    </row>
    <row r="83" spans="7:17" ht="15.75" thickTop="1" x14ac:dyDescent="0.25">
      <c r="H83" s="73" t="s">
        <v>78</v>
      </c>
      <c r="I83" s="73"/>
      <c r="J83" s="73"/>
    </row>
    <row r="84" spans="7:17" x14ac:dyDescent="0.25">
      <c r="H84" s="204" t="s">
        <v>77</v>
      </c>
      <c r="I84" s="204"/>
      <c r="J84" s="204"/>
    </row>
    <row r="85" spans="7:17" x14ac:dyDescent="0.25">
      <c r="H85" s="72"/>
      <c r="I85" s="72"/>
      <c r="J85" s="72"/>
    </row>
    <row r="86" spans="7:17" x14ac:dyDescent="0.25">
      <c r="H86" s="72"/>
      <c r="I86" s="72"/>
      <c r="J86" s="72"/>
    </row>
    <row r="87" spans="7:17" x14ac:dyDescent="0.25">
      <c r="H87" s="72"/>
      <c r="I87" s="72"/>
      <c r="J87" s="72"/>
    </row>
    <row r="90" spans="7:17" x14ac:dyDescent="0.25">
      <c r="K90" s="44"/>
    </row>
    <row r="91" spans="7:17" x14ac:dyDescent="0.25">
      <c r="K91" s="16"/>
    </row>
    <row r="93" spans="7:17" x14ac:dyDescent="0.25">
      <c r="K93" s="44"/>
    </row>
  </sheetData>
  <mergeCells count="15">
    <mergeCell ref="L19:M19"/>
    <mergeCell ref="H84:J84"/>
    <mergeCell ref="H22:J22"/>
    <mergeCell ref="G23:J23"/>
    <mergeCell ref="G24:J24"/>
    <mergeCell ref="G25:J25"/>
    <mergeCell ref="G26:J26"/>
    <mergeCell ref="H21:J21"/>
    <mergeCell ref="G11:H11"/>
    <mergeCell ref="G12:H12"/>
    <mergeCell ref="I10:L10"/>
    <mergeCell ref="G4:L4"/>
    <mergeCell ref="G5:L5"/>
    <mergeCell ref="G6:L6"/>
    <mergeCell ref="G7:L7"/>
  </mergeCells>
  <pageMargins left="0.70866141732283505" right="0.70866141732283505" top="0.74803149606299202" bottom="0.74803149606299202" header="0.31496062992126" footer="0.31496062992126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rgb="FF92D050"/>
  </sheetPr>
  <dimension ref="C5:M46"/>
  <sheetViews>
    <sheetView zoomScale="70" zoomScaleNormal="70" workbookViewId="0">
      <selection activeCell="H14" sqref="H14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92" t="s">
        <v>0</v>
      </c>
      <c r="D5" s="192"/>
      <c r="E5" s="14"/>
      <c r="F5" s="14"/>
      <c r="G5" s="14"/>
      <c r="H5" s="14"/>
      <c r="I5" s="14"/>
      <c r="J5" s="14"/>
      <c r="K5" s="93"/>
    </row>
    <row r="6" spans="3:13" ht="18.75" x14ac:dyDescent="0.3">
      <c r="C6" s="193" t="s">
        <v>57</v>
      </c>
      <c r="D6" s="193"/>
      <c r="K6" s="70"/>
    </row>
    <row r="7" spans="3:13" ht="18.75" x14ac:dyDescent="0.3">
      <c r="C7" s="193" t="s">
        <v>133</v>
      </c>
      <c r="D7" s="193"/>
      <c r="K7" s="70"/>
    </row>
    <row r="8" spans="3:13" ht="18.75" x14ac:dyDescent="0.3">
      <c r="C8" s="194" t="s">
        <v>56</v>
      </c>
      <c r="D8" s="193"/>
      <c r="K8" s="70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60</v>
      </c>
      <c r="D15" s="67">
        <f>14701478.95-770380.85</f>
        <v>13931098.1</v>
      </c>
      <c r="L15" s="64"/>
      <c r="M15" s="16"/>
    </row>
    <row r="16" spans="3:13" ht="16.5" customHeight="1" x14ac:dyDescent="0.25">
      <c r="C16" s="55" t="s">
        <v>43</v>
      </c>
      <c r="D16" s="68">
        <v>770380.85</v>
      </c>
    </row>
    <row r="17" spans="3:13" ht="21.75" customHeight="1" thickBot="1" x14ac:dyDescent="0.4">
      <c r="C17" s="56" t="s">
        <v>6</v>
      </c>
      <c r="D17" s="106">
        <f>SUM(D15:D16)</f>
        <v>14701478.949999999</v>
      </c>
      <c r="K17" s="71"/>
    </row>
    <row r="18" spans="3:13" ht="21.75" thickTop="1" x14ac:dyDescent="0.35">
      <c r="C18" s="35"/>
      <c r="D18" s="35"/>
      <c r="K18" s="71"/>
    </row>
    <row r="19" spans="3:13" ht="21" x14ac:dyDescent="0.35">
      <c r="C19" s="35"/>
      <c r="D19" s="35"/>
      <c r="K19" s="71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71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71"/>
      <c r="L21" s="101"/>
    </row>
    <row r="22" spans="3:13" ht="21" x14ac:dyDescent="0.35">
      <c r="D22" s="5"/>
      <c r="E22" s="5"/>
      <c r="F22" s="5"/>
      <c r="G22" s="5"/>
      <c r="H22" s="5"/>
      <c r="I22" s="5"/>
      <c r="J22" s="64"/>
      <c r="K22" s="71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4"/>
      <c r="L23" s="64"/>
    </row>
    <row r="24" spans="3:13" x14ac:dyDescent="0.25">
      <c r="C24" s="72"/>
      <c r="D24" s="5"/>
      <c r="E24" s="5"/>
      <c r="F24" s="5"/>
      <c r="G24" s="5"/>
      <c r="H24" s="5"/>
      <c r="I24" s="5"/>
      <c r="J24" s="64"/>
      <c r="K24" s="95"/>
      <c r="L24" s="64"/>
    </row>
    <row r="25" spans="3:13" x14ac:dyDescent="0.25">
      <c r="C25" s="72" t="s">
        <v>90</v>
      </c>
      <c r="D25" s="27"/>
      <c r="E25" s="27"/>
      <c r="F25" s="5"/>
      <c r="G25" s="5"/>
      <c r="H25" s="5"/>
      <c r="I25" s="5"/>
      <c r="J25" s="64"/>
      <c r="K25" s="95"/>
      <c r="L25" s="102"/>
    </row>
    <row r="26" spans="3:13" x14ac:dyDescent="0.25">
      <c r="C26" s="73" t="s">
        <v>84</v>
      </c>
      <c r="D26" s="103"/>
      <c r="E26" s="103"/>
      <c r="F26" s="5"/>
      <c r="G26" s="5"/>
      <c r="H26" s="5"/>
      <c r="I26" s="5"/>
      <c r="J26" s="64"/>
      <c r="K26" s="95"/>
      <c r="L26" s="102"/>
    </row>
    <row r="27" spans="3:13" x14ac:dyDescent="0.25">
      <c r="C27" s="74" t="s">
        <v>77</v>
      </c>
      <c r="D27" s="104"/>
      <c r="E27" s="104"/>
      <c r="F27" s="5"/>
      <c r="G27" s="5"/>
      <c r="H27" s="5"/>
      <c r="I27" s="5"/>
      <c r="J27" s="64"/>
      <c r="K27" s="95"/>
      <c r="L27" s="102"/>
    </row>
    <row r="28" spans="3:13" x14ac:dyDescent="0.25">
      <c r="C28" s="72"/>
      <c r="D28" s="29"/>
      <c r="E28" s="5"/>
      <c r="F28" s="5"/>
      <c r="G28" s="5"/>
      <c r="H28" s="5"/>
      <c r="I28" s="5"/>
      <c r="J28" s="64"/>
      <c r="K28" s="95"/>
      <c r="L28" s="102"/>
    </row>
    <row r="29" spans="3:13" x14ac:dyDescent="0.25">
      <c r="C29" s="72"/>
      <c r="D29" s="29"/>
      <c r="E29" s="5"/>
      <c r="F29" s="5"/>
      <c r="G29" s="5"/>
      <c r="H29" s="5"/>
      <c r="I29" s="5"/>
      <c r="J29" s="64"/>
      <c r="K29" s="95"/>
      <c r="L29" s="102"/>
    </row>
    <row r="30" spans="3:13" x14ac:dyDescent="0.25">
      <c r="C30" s="72"/>
      <c r="D30" s="29"/>
      <c r="E30" s="5"/>
      <c r="F30" s="5"/>
      <c r="G30" s="5"/>
      <c r="H30" s="5"/>
      <c r="I30" s="5"/>
      <c r="J30" s="64"/>
      <c r="K30" s="95"/>
      <c r="L30" s="102"/>
    </row>
    <row r="31" spans="3:13" x14ac:dyDescent="0.25">
      <c r="D31" s="29"/>
      <c r="E31" s="5"/>
      <c r="F31" s="5"/>
      <c r="G31" s="5"/>
      <c r="H31" s="5"/>
      <c r="I31" s="5"/>
      <c r="J31" s="64"/>
      <c r="K31" s="95"/>
      <c r="L31" s="64"/>
    </row>
    <row r="32" spans="3:13" x14ac:dyDescent="0.25">
      <c r="D32" s="29"/>
      <c r="E32" s="105"/>
      <c r="F32" s="5"/>
      <c r="G32" s="5"/>
      <c r="H32" s="5"/>
      <c r="I32" s="5"/>
      <c r="J32" s="64"/>
      <c r="K32" s="95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5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5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rgb="FF92D050"/>
    <pageSetUpPr fitToPage="1"/>
  </sheetPr>
  <dimension ref="A1:P52"/>
  <sheetViews>
    <sheetView zoomScale="85" zoomScaleNormal="85" workbookViewId="0">
      <selection activeCell="H14" sqref="H14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9.140625" bestFit="1" customWidth="1"/>
    <col min="5" max="5" width="14.85546875" customWidth="1"/>
    <col min="6" max="6" width="22" customWidth="1"/>
    <col min="7" max="7" width="23.28515625" customWidth="1"/>
    <col min="8" max="8" width="41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8"/>
      <c r="B1" s="108"/>
      <c r="C1" s="108"/>
      <c r="D1" s="108"/>
      <c r="E1" s="108"/>
      <c r="F1" s="108"/>
      <c r="G1" s="108"/>
      <c r="H1" s="108"/>
      <c r="I1" s="111"/>
      <c r="J1" s="108"/>
      <c r="K1" s="111"/>
      <c r="L1" s="108"/>
      <c r="M1" s="108"/>
      <c r="N1" s="108"/>
      <c r="O1" s="108"/>
    </row>
    <row r="2" spans="1:16" x14ac:dyDescent="0.25">
      <c r="A2" s="108"/>
      <c r="B2" s="108"/>
      <c r="C2" s="108"/>
      <c r="D2" s="108"/>
      <c r="E2" s="108"/>
      <c r="F2" s="108"/>
      <c r="G2" s="108"/>
      <c r="H2" s="108"/>
      <c r="I2" s="111"/>
      <c r="J2" s="108"/>
      <c r="K2" s="111"/>
      <c r="L2" s="108"/>
      <c r="M2" s="108"/>
      <c r="N2" s="108"/>
      <c r="O2" s="108"/>
    </row>
    <row r="3" spans="1:16" x14ac:dyDescent="0.25">
      <c r="A3" s="108"/>
      <c r="B3" s="108"/>
      <c r="C3" s="108"/>
      <c r="D3" s="108"/>
      <c r="E3" s="108"/>
      <c r="F3" s="108"/>
      <c r="G3" s="108"/>
      <c r="H3" s="108"/>
      <c r="I3" s="111"/>
      <c r="J3" s="108"/>
      <c r="K3" s="111"/>
      <c r="L3" s="108"/>
      <c r="M3" s="108"/>
      <c r="N3" s="108"/>
      <c r="O3" s="108"/>
    </row>
    <row r="4" spans="1:16" x14ac:dyDescent="0.25">
      <c r="A4" s="108"/>
      <c r="B4" s="108"/>
      <c r="C4" s="108"/>
      <c r="D4" s="108"/>
      <c r="E4" s="108"/>
      <c r="F4" s="108"/>
      <c r="G4" s="108"/>
      <c r="H4" s="108"/>
      <c r="I4" s="111"/>
      <c r="J4" s="108"/>
      <c r="K4" s="111"/>
      <c r="L4" s="108"/>
      <c r="M4" s="108"/>
      <c r="N4" s="108"/>
      <c r="O4" s="108"/>
    </row>
    <row r="5" spans="1:16" ht="15.75" x14ac:dyDescent="0.25">
      <c r="A5" s="108"/>
      <c r="B5" s="208" t="s">
        <v>0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109"/>
      <c r="N5" s="109"/>
      <c r="O5" s="109"/>
      <c r="P5" s="14"/>
    </row>
    <row r="6" spans="1:16" ht="15.75" x14ac:dyDescent="0.25">
      <c r="A6" s="108"/>
      <c r="B6" s="209" t="s">
        <v>58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108"/>
      <c r="N6" s="108"/>
      <c r="O6" s="108"/>
    </row>
    <row r="7" spans="1:16" ht="15.75" x14ac:dyDescent="0.25">
      <c r="A7" s="108"/>
      <c r="B7" s="208" t="s">
        <v>9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108"/>
      <c r="N7" s="108"/>
      <c r="O7" s="108"/>
    </row>
    <row r="8" spans="1:16" ht="15.75" x14ac:dyDescent="0.25">
      <c r="A8" s="108"/>
      <c r="B8" s="209" t="s">
        <v>133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108"/>
      <c r="N8" s="108"/>
      <c r="O8" s="108"/>
    </row>
    <row r="9" spans="1:16" ht="15.75" x14ac:dyDescent="0.25">
      <c r="A9" s="108"/>
      <c r="B9" s="209" t="s">
        <v>85</v>
      </c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108"/>
      <c r="N9" s="108"/>
      <c r="O9" s="108"/>
    </row>
    <row r="10" spans="1:16" ht="15.75" customHeight="1" x14ac:dyDescent="0.25">
      <c r="A10" s="108"/>
      <c r="B10" s="210" t="s">
        <v>88</v>
      </c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108"/>
      <c r="N10" s="108"/>
      <c r="O10" s="108"/>
    </row>
    <row r="11" spans="1:16" ht="15.75" x14ac:dyDescent="0.25">
      <c r="A11" s="108"/>
      <c r="B11" s="108"/>
      <c r="C11" s="108"/>
      <c r="D11" s="108"/>
      <c r="E11" s="108"/>
      <c r="F11" s="108"/>
      <c r="G11" s="108"/>
      <c r="H11" s="108"/>
      <c r="I11" s="132"/>
      <c r="J11" s="110"/>
      <c r="K11" s="111"/>
      <c r="L11" s="108"/>
      <c r="M11" s="108"/>
      <c r="N11" s="108"/>
      <c r="O11" s="108"/>
    </row>
    <row r="12" spans="1:16" ht="15.75" hidden="1" x14ac:dyDescent="0.25">
      <c r="A12" s="108"/>
      <c r="B12" s="108"/>
      <c r="C12" s="108"/>
      <c r="D12" s="108"/>
      <c r="E12" s="108"/>
      <c r="F12" s="108"/>
      <c r="G12" s="110"/>
      <c r="H12" s="110"/>
      <c r="I12" s="100"/>
      <c r="J12" s="110"/>
      <c r="K12" s="111"/>
      <c r="L12" s="108"/>
      <c r="M12" s="108"/>
      <c r="N12" s="108"/>
      <c r="O12" s="108"/>
    </row>
    <row r="13" spans="1:16" ht="15.75" hidden="1" x14ac:dyDescent="0.25">
      <c r="A13" s="108"/>
      <c r="B13" s="108"/>
      <c r="C13" s="108"/>
      <c r="D13" s="108"/>
      <c r="E13" s="108"/>
      <c r="F13" s="108"/>
      <c r="G13" s="110"/>
      <c r="H13" s="110"/>
      <c r="I13" s="100"/>
      <c r="J13" s="110"/>
      <c r="K13" s="111"/>
      <c r="L13" s="108"/>
      <c r="M13" s="108"/>
      <c r="N13" s="108"/>
      <c r="O13" s="108"/>
    </row>
    <row r="14" spans="1:16" ht="15.75" x14ac:dyDescent="0.25">
      <c r="A14" s="108"/>
      <c r="B14" s="108"/>
      <c r="C14" s="108"/>
      <c r="D14" s="108"/>
      <c r="E14" s="108"/>
      <c r="F14" s="108"/>
      <c r="G14" s="110"/>
      <c r="H14" s="110"/>
      <c r="I14" s="100"/>
      <c r="J14" s="110"/>
      <c r="K14" s="111"/>
      <c r="L14" s="108"/>
      <c r="M14" s="108"/>
      <c r="N14" s="108"/>
      <c r="O14" s="108"/>
    </row>
    <row r="15" spans="1:16" ht="31.5" x14ac:dyDescent="0.25">
      <c r="A15" s="108"/>
      <c r="B15" s="118" t="s">
        <v>67</v>
      </c>
      <c r="C15" s="119" t="s">
        <v>14</v>
      </c>
      <c r="D15" s="119" t="s">
        <v>104</v>
      </c>
      <c r="E15" s="119" t="s">
        <v>69</v>
      </c>
      <c r="F15" s="119" t="s">
        <v>66</v>
      </c>
      <c r="G15" s="120" t="s">
        <v>102</v>
      </c>
      <c r="H15" s="120" t="s">
        <v>103</v>
      </c>
      <c r="I15" s="121" t="s">
        <v>110</v>
      </c>
      <c r="J15" s="121" t="s">
        <v>105</v>
      </c>
      <c r="K15" s="122" t="s">
        <v>106</v>
      </c>
      <c r="L15" s="122" t="s">
        <v>107</v>
      </c>
      <c r="M15" s="108"/>
      <c r="N15" s="108"/>
      <c r="O15" s="108"/>
    </row>
    <row r="16" spans="1:16" ht="15.75" x14ac:dyDescent="0.25">
      <c r="A16" s="108"/>
      <c r="B16" s="179">
        <v>1</v>
      </c>
      <c r="C16" s="179" t="s">
        <v>161</v>
      </c>
      <c r="D16" s="179" t="s">
        <v>162</v>
      </c>
      <c r="E16" s="179" t="s">
        <v>177</v>
      </c>
      <c r="F16" s="179" t="s">
        <v>163</v>
      </c>
      <c r="G16" s="180" t="s">
        <v>164</v>
      </c>
      <c r="H16" s="180" t="s">
        <v>165</v>
      </c>
      <c r="I16" s="181">
        <v>34536.639999999999</v>
      </c>
      <c r="J16" s="181">
        <v>0</v>
      </c>
      <c r="K16" s="182">
        <f t="shared" ref="K16:K22" si="0">+I16</f>
        <v>34536.639999999999</v>
      </c>
      <c r="L16" s="183" t="s">
        <v>124</v>
      </c>
      <c r="M16" s="108"/>
      <c r="N16" s="108"/>
      <c r="O16" s="108"/>
    </row>
    <row r="17" spans="1:15" ht="15.75" x14ac:dyDescent="0.25">
      <c r="A17" s="108"/>
      <c r="B17" s="179">
        <v>2</v>
      </c>
      <c r="C17" s="179" t="s">
        <v>166</v>
      </c>
      <c r="D17" s="179" t="s">
        <v>167</v>
      </c>
      <c r="E17" s="179" t="s">
        <v>177</v>
      </c>
      <c r="F17" s="179" t="s">
        <v>168</v>
      </c>
      <c r="G17" s="180" t="s">
        <v>164</v>
      </c>
      <c r="H17" s="184" t="s">
        <v>169</v>
      </c>
      <c r="I17" s="181">
        <v>103097.35</v>
      </c>
      <c r="J17" s="181">
        <v>0</v>
      </c>
      <c r="K17" s="182">
        <f t="shared" si="0"/>
        <v>103097.35</v>
      </c>
      <c r="L17" s="183" t="s">
        <v>124</v>
      </c>
      <c r="M17" s="108"/>
      <c r="N17" s="108"/>
      <c r="O17" s="108"/>
    </row>
    <row r="18" spans="1:15" ht="15.75" x14ac:dyDescent="0.25">
      <c r="A18" s="108"/>
      <c r="B18" s="179">
        <v>3</v>
      </c>
      <c r="C18" s="179" t="s">
        <v>166</v>
      </c>
      <c r="D18" s="179" t="s">
        <v>167</v>
      </c>
      <c r="E18" s="179" t="s">
        <v>177</v>
      </c>
      <c r="F18" s="179" t="s">
        <v>170</v>
      </c>
      <c r="G18" s="180" t="s">
        <v>164</v>
      </c>
      <c r="H18" s="184" t="s">
        <v>171</v>
      </c>
      <c r="I18" s="181">
        <v>1890.68</v>
      </c>
      <c r="J18" s="181">
        <v>0</v>
      </c>
      <c r="K18" s="182">
        <f t="shared" si="0"/>
        <v>1890.68</v>
      </c>
      <c r="L18" s="183" t="s">
        <v>124</v>
      </c>
      <c r="M18" s="108"/>
      <c r="N18" s="108"/>
      <c r="O18" s="108"/>
    </row>
    <row r="19" spans="1:15" ht="15.75" x14ac:dyDescent="0.25">
      <c r="A19" s="108"/>
      <c r="B19" s="179">
        <v>4</v>
      </c>
      <c r="C19" s="179" t="s">
        <v>166</v>
      </c>
      <c r="D19" s="179" t="s">
        <v>167</v>
      </c>
      <c r="E19" s="179" t="s">
        <v>177</v>
      </c>
      <c r="F19" s="179" t="s">
        <v>173</v>
      </c>
      <c r="G19" s="180" t="s">
        <v>164</v>
      </c>
      <c r="H19" s="180" t="s">
        <v>172</v>
      </c>
      <c r="I19" s="181">
        <v>1369.4</v>
      </c>
      <c r="J19" s="181">
        <v>0</v>
      </c>
      <c r="K19" s="182">
        <f t="shared" si="0"/>
        <v>1369.4</v>
      </c>
      <c r="L19" s="183" t="s">
        <v>124</v>
      </c>
      <c r="M19" s="108"/>
      <c r="N19" s="108"/>
      <c r="O19" s="108"/>
    </row>
    <row r="20" spans="1:15" ht="15.75" x14ac:dyDescent="0.25">
      <c r="A20" s="108"/>
      <c r="B20" s="179">
        <v>5</v>
      </c>
      <c r="C20" s="179" t="s">
        <v>174</v>
      </c>
      <c r="D20" s="179" t="s">
        <v>175</v>
      </c>
      <c r="E20" s="179" t="s">
        <v>176</v>
      </c>
      <c r="F20" s="179" t="s">
        <v>178</v>
      </c>
      <c r="G20" s="180" t="s">
        <v>179</v>
      </c>
      <c r="H20" s="180" t="s">
        <v>180</v>
      </c>
      <c r="I20" s="181">
        <v>54632.63</v>
      </c>
      <c r="J20" s="181">
        <v>0</v>
      </c>
      <c r="K20" s="182">
        <f t="shared" si="0"/>
        <v>54632.63</v>
      </c>
      <c r="L20" s="183" t="s">
        <v>124</v>
      </c>
      <c r="M20" s="108"/>
      <c r="N20" s="108"/>
      <c r="O20" s="108"/>
    </row>
    <row r="21" spans="1:15" ht="15.75" x14ac:dyDescent="0.25">
      <c r="A21" s="108"/>
      <c r="B21" s="179">
        <v>6</v>
      </c>
      <c r="C21" s="185">
        <v>44930</v>
      </c>
      <c r="D21" s="185">
        <v>44931</v>
      </c>
      <c r="E21" s="179" t="s">
        <v>181</v>
      </c>
      <c r="F21" s="179" t="s">
        <v>181</v>
      </c>
      <c r="G21" s="180" t="s">
        <v>182</v>
      </c>
      <c r="H21" s="180" t="s">
        <v>186</v>
      </c>
      <c r="I21" s="181">
        <v>58340</v>
      </c>
      <c r="J21" s="181">
        <v>0</v>
      </c>
      <c r="K21" s="182">
        <f t="shared" si="0"/>
        <v>58340</v>
      </c>
      <c r="L21" s="183" t="s">
        <v>124</v>
      </c>
      <c r="M21" s="108"/>
      <c r="N21" s="108"/>
      <c r="O21" s="108"/>
    </row>
    <row r="22" spans="1:15" ht="15.75" x14ac:dyDescent="0.25">
      <c r="A22" s="108"/>
      <c r="B22" s="179">
        <v>7</v>
      </c>
      <c r="C22" s="179" t="s">
        <v>183</v>
      </c>
      <c r="D22" s="179" t="s">
        <v>184</v>
      </c>
      <c r="E22" s="179" t="s">
        <v>181</v>
      </c>
      <c r="F22" s="179" t="s">
        <v>181</v>
      </c>
      <c r="G22" s="180" t="s">
        <v>185</v>
      </c>
      <c r="H22" s="180" t="s">
        <v>187</v>
      </c>
      <c r="I22" s="181">
        <v>194047.07</v>
      </c>
      <c r="J22" s="181"/>
      <c r="K22" s="187">
        <f t="shared" si="0"/>
        <v>194047.07</v>
      </c>
      <c r="L22" s="183"/>
      <c r="M22" s="108"/>
      <c r="N22" s="108"/>
      <c r="O22" s="108"/>
    </row>
    <row r="23" spans="1:15" ht="15.75" hidden="1" x14ac:dyDescent="0.25">
      <c r="A23" s="108"/>
      <c r="B23" s="179"/>
      <c r="C23" s="179"/>
      <c r="D23" s="179"/>
      <c r="E23" s="179"/>
      <c r="F23" s="179"/>
      <c r="G23" s="186"/>
      <c r="H23" s="186"/>
      <c r="I23" s="181"/>
      <c r="J23" s="181"/>
      <c r="K23" s="183"/>
      <c r="L23" s="183"/>
      <c r="M23" s="108"/>
      <c r="N23" s="108"/>
      <c r="O23" s="108"/>
    </row>
    <row r="24" spans="1:15" ht="15.75" hidden="1" x14ac:dyDescent="0.25">
      <c r="A24" s="108"/>
      <c r="B24" s="179"/>
      <c r="C24" s="179"/>
      <c r="D24" s="179"/>
      <c r="E24" s="179"/>
      <c r="F24" s="179"/>
      <c r="G24" s="186"/>
      <c r="H24" s="186"/>
      <c r="I24" s="181"/>
      <c r="J24" s="181"/>
      <c r="K24" s="183"/>
      <c r="L24" s="183"/>
      <c r="M24" s="108"/>
      <c r="N24" s="108"/>
      <c r="O24" s="108"/>
    </row>
    <row r="25" spans="1:15" ht="16.5" hidden="1" thickBot="1" x14ac:dyDescent="0.3">
      <c r="A25" s="108"/>
      <c r="B25" s="150"/>
      <c r="C25" s="150"/>
      <c r="D25" s="150"/>
      <c r="E25" s="150"/>
      <c r="F25" s="150"/>
      <c r="G25" s="151"/>
      <c r="H25" s="151"/>
      <c r="I25" s="152"/>
      <c r="J25" s="152"/>
      <c r="K25" s="153"/>
      <c r="L25" s="153"/>
      <c r="M25" s="108"/>
      <c r="N25" s="108"/>
      <c r="O25" s="108"/>
    </row>
    <row r="26" spans="1:15" hidden="1" x14ac:dyDescent="0.25">
      <c r="A26" s="108"/>
      <c r="B26" s="111"/>
      <c r="C26" s="137"/>
      <c r="D26" s="137"/>
      <c r="E26" s="137"/>
      <c r="F26" s="137"/>
      <c r="G26" s="137"/>
      <c r="H26" s="142"/>
      <c r="I26" s="143"/>
      <c r="J26" s="144"/>
      <c r="K26" s="147"/>
      <c r="L26" s="123"/>
      <c r="M26" s="108"/>
      <c r="N26" s="108"/>
      <c r="O26" s="108"/>
    </row>
    <row r="27" spans="1:15" ht="12" hidden="1" customHeight="1" x14ac:dyDescent="0.25">
      <c r="A27" s="108"/>
      <c r="B27" s="111"/>
      <c r="C27" s="138"/>
      <c r="D27" s="138"/>
      <c r="E27" s="138"/>
      <c r="F27" s="138"/>
      <c r="G27" s="138"/>
      <c r="H27" s="142"/>
      <c r="I27" s="143"/>
      <c r="J27" s="144"/>
      <c r="K27" s="147"/>
      <c r="L27" s="123"/>
      <c r="M27" s="108"/>
      <c r="N27" s="108"/>
      <c r="O27" s="108"/>
    </row>
    <row r="28" spans="1:15" hidden="1" x14ac:dyDescent="0.25">
      <c r="A28" s="108"/>
      <c r="B28" s="111"/>
      <c r="C28" s="138"/>
      <c r="D28" s="138"/>
      <c r="E28" s="138"/>
      <c r="F28" s="138"/>
      <c r="G28" s="138"/>
      <c r="H28" s="142"/>
      <c r="I28" s="143"/>
      <c r="J28" s="144"/>
      <c r="K28" s="147"/>
      <c r="L28" s="123"/>
      <c r="M28" s="108"/>
      <c r="N28" s="108"/>
      <c r="O28" s="108"/>
    </row>
    <row r="29" spans="1:15" hidden="1" x14ac:dyDescent="0.25">
      <c r="A29" s="108"/>
      <c r="B29" s="111"/>
      <c r="C29" s="138"/>
      <c r="D29" s="138"/>
      <c r="E29" s="138"/>
      <c r="F29" s="138"/>
      <c r="G29" s="138"/>
      <c r="H29" s="142"/>
      <c r="I29" s="143"/>
      <c r="J29" s="144"/>
      <c r="K29" s="147"/>
      <c r="L29" s="123"/>
      <c r="M29" s="108"/>
      <c r="N29" s="108"/>
      <c r="O29" s="108"/>
    </row>
    <row r="30" spans="1:15" hidden="1" x14ac:dyDescent="0.25">
      <c r="A30" s="108"/>
      <c r="B30" s="111"/>
      <c r="C30" s="138"/>
      <c r="D30" s="138"/>
      <c r="E30" s="138"/>
      <c r="F30" s="138"/>
      <c r="G30" s="138"/>
      <c r="H30" s="142"/>
      <c r="I30" s="143"/>
      <c r="J30" s="144"/>
      <c r="K30" s="147"/>
      <c r="L30" s="141"/>
      <c r="M30" s="108"/>
      <c r="N30" s="108"/>
      <c r="O30" s="108"/>
    </row>
    <row r="31" spans="1:15" hidden="1" x14ac:dyDescent="0.25">
      <c r="A31" s="108"/>
      <c r="B31" s="111"/>
      <c r="C31" s="138"/>
      <c r="D31" s="138"/>
      <c r="E31" s="138"/>
      <c r="F31" s="138"/>
      <c r="G31" s="138"/>
      <c r="H31" s="142"/>
      <c r="I31" s="143"/>
      <c r="J31" s="144"/>
      <c r="K31" s="147"/>
      <c r="L31" s="141"/>
      <c r="M31" s="108"/>
      <c r="N31" s="108"/>
      <c r="O31" s="108"/>
    </row>
    <row r="32" spans="1:15" hidden="1" x14ac:dyDescent="0.25">
      <c r="A32" s="108"/>
      <c r="B32" s="111"/>
      <c r="C32" s="139"/>
      <c r="D32" s="139"/>
      <c r="E32" s="138"/>
      <c r="F32" s="138"/>
      <c r="G32" s="138"/>
      <c r="H32" s="142"/>
      <c r="I32" s="143"/>
      <c r="J32" s="144"/>
      <c r="K32" s="147"/>
      <c r="L32" s="141"/>
      <c r="M32" s="108"/>
      <c r="N32" s="108"/>
      <c r="O32" s="108"/>
    </row>
    <row r="33" spans="1:15" hidden="1" x14ac:dyDescent="0.25">
      <c r="A33" s="108"/>
      <c r="B33" s="111"/>
      <c r="C33" s="3"/>
      <c r="D33" s="3"/>
      <c r="E33" s="3"/>
      <c r="F33" s="138"/>
      <c r="G33" s="138"/>
      <c r="H33" s="145"/>
      <c r="I33" s="146"/>
      <c r="J33" s="144"/>
      <c r="K33" s="148"/>
      <c r="L33" s="149"/>
      <c r="M33" s="108"/>
      <c r="N33" s="108"/>
      <c r="O33" s="108"/>
    </row>
    <row r="34" spans="1:15" hidden="1" x14ac:dyDescent="0.25">
      <c r="A34" s="108"/>
      <c r="B34" s="111"/>
      <c r="C34" s="123"/>
      <c r="D34" s="139"/>
      <c r="E34" s="138"/>
      <c r="F34" s="138"/>
      <c r="G34" s="138"/>
      <c r="H34" s="145"/>
      <c r="I34" s="143"/>
      <c r="J34" s="144"/>
      <c r="K34" s="140"/>
      <c r="L34" s="149"/>
      <c r="M34" s="108"/>
      <c r="N34" s="108"/>
      <c r="O34" s="108"/>
    </row>
    <row r="35" spans="1:15" ht="15.75" hidden="1" x14ac:dyDescent="0.25">
      <c r="A35" s="108"/>
      <c r="B35" s="111"/>
      <c r="C35" s="111"/>
      <c r="D35" s="133"/>
      <c r="E35" s="111"/>
      <c r="F35" s="111"/>
      <c r="G35" s="132"/>
      <c r="H35" s="134"/>
      <c r="I35" s="135"/>
      <c r="J35" s="100"/>
      <c r="K35" s="135"/>
      <c r="L35" s="136"/>
      <c r="M35" s="108"/>
      <c r="N35" s="108"/>
      <c r="O35" s="108"/>
    </row>
    <row r="36" spans="1:15" ht="16.5" thickBot="1" x14ac:dyDescent="0.3">
      <c r="A36" s="108"/>
      <c r="B36" s="207"/>
      <c r="C36" s="207"/>
      <c r="D36" s="207"/>
      <c r="E36" s="207"/>
      <c r="F36" s="111"/>
      <c r="G36" s="110"/>
      <c r="H36" s="110"/>
      <c r="I36" s="124">
        <f>SUM(I16:I35)</f>
        <v>447913.77</v>
      </c>
      <c r="J36" s="124">
        <f>SUM(J16:J35)</f>
        <v>0</v>
      </c>
      <c r="K36" s="124">
        <f>SUM(K16:K35)</f>
        <v>447913.77</v>
      </c>
      <c r="L36" s="124">
        <f>SUM(L16:L35)</f>
        <v>0</v>
      </c>
      <c r="M36" s="108"/>
      <c r="N36" s="108"/>
      <c r="O36" s="108"/>
    </row>
    <row r="37" spans="1:15" ht="17.25" thickTop="1" thickBot="1" x14ac:dyDescent="0.3">
      <c r="A37" s="108"/>
      <c r="B37" s="112"/>
      <c r="C37" s="112"/>
      <c r="D37" s="112"/>
      <c r="E37" s="112"/>
      <c r="F37" s="108"/>
      <c r="G37" s="110"/>
      <c r="H37" s="110"/>
      <c r="I37" s="111"/>
      <c r="J37" s="108"/>
      <c r="K37" s="111"/>
      <c r="L37" s="108"/>
      <c r="M37" s="108"/>
      <c r="N37" s="108"/>
      <c r="O37" s="108"/>
    </row>
    <row r="38" spans="1:15" ht="15.75" thickBot="1" x14ac:dyDescent="0.3">
      <c r="A38" s="116"/>
      <c r="B38" s="130" t="s">
        <v>108</v>
      </c>
      <c r="C38" s="131"/>
      <c r="D38" s="125"/>
      <c r="E38" s="126"/>
      <c r="F38" s="116"/>
      <c r="G38" s="116"/>
      <c r="H38" s="108"/>
      <c r="I38" s="111"/>
      <c r="J38" s="108"/>
      <c r="K38" s="111"/>
      <c r="L38" s="108"/>
      <c r="M38" s="108"/>
      <c r="N38" s="108"/>
      <c r="O38" s="108"/>
    </row>
    <row r="39" spans="1:15" ht="15.75" thickBot="1" x14ac:dyDescent="0.3">
      <c r="A39" s="116"/>
      <c r="B39" s="127" t="s">
        <v>109</v>
      </c>
      <c r="C39" s="128"/>
      <c r="D39" s="128"/>
      <c r="E39" s="129"/>
      <c r="F39" s="116"/>
      <c r="G39" s="116"/>
      <c r="H39" s="108"/>
      <c r="I39" s="111"/>
      <c r="J39" s="108"/>
      <c r="K39" s="111"/>
      <c r="L39" s="115"/>
      <c r="M39" s="108"/>
      <c r="N39" s="108"/>
      <c r="O39" s="108"/>
    </row>
    <row r="40" spans="1:15" x14ac:dyDescent="0.25">
      <c r="A40" s="116"/>
      <c r="B40" s="116"/>
      <c r="C40" s="116"/>
      <c r="D40" s="116"/>
      <c r="E40" s="116"/>
      <c r="F40" s="116"/>
      <c r="G40" s="116"/>
      <c r="H40" s="108"/>
      <c r="I40" s="111"/>
      <c r="J40" s="108"/>
      <c r="K40" s="111"/>
      <c r="L40" s="115"/>
      <c r="M40" s="108"/>
      <c r="N40" s="108"/>
      <c r="O40" s="108"/>
    </row>
    <row r="41" spans="1:15" x14ac:dyDescent="0.25">
      <c r="A41" s="116"/>
      <c r="B41" s="116"/>
      <c r="C41" s="116"/>
      <c r="D41" s="116"/>
      <c r="E41" s="116"/>
      <c r="F41" s="116"/>
      <c r="G41" s="116"/>
      <c r="H41" s="108"/>
      <c r="I41" s="111"/>
      <c r="J41" s="108"/>
      <c r="K41" s="111"/>
      <c r="L41" s="108"/>
      <c r="M41" s="108"/>
      <c r="N41" s="108"/>
      <c r="O41" s="108"/>
    </row>
    <row r="42" spans="1:15" x14ac:dyDescent="0.25">
      <c r="A42" s="116"/>
      <c r="B42" s="116"/>
      <c r="C42" s="116"/>
      <c r="D42" s="116"/>
      <c r="E42" s="116"/>
      <c r="F42" s="116"/>
      <c r="G42" s="116"/>
      <c r="H42" s="108"/>
      <c r="I42" s="111"/>
      <c r="J42" s="108"/>
      <c r="K42" s="111"/>
      <c r="L42" s="108"/>
      <c r="M42" s="108"/>
      <c r="N42" s="108"/>
      <c r="O42" s="108"/>
    </row>
    <row r="43" spans="1:15" x14ac:dyDescent="0.25">
      <c r="A43" s="116"/>
      <c r="B43" s="116"/>
      <c r="C43" s="116"/>
      <c r="D43" s="116"/>
      <c r="E43" s="116"/>
      <c r="F43" s="116"/>
      <c r="G43" s="116"/>
      <c r="H43" s="108"/>
      <c r="I43" s="111"/>
      <c r="J43" s="108"/>
      <c r="K43" s="111"/>
      <c r="L43" s="108"/>
      <c r="M43" s="108"/>
      <c r="N43" s="108"/>
      <c r="O43" s="108"/>
    </row>
    <row r="44" spans="1:15" x14ac:dyDescent="0.25">
      <c r="A44" s="116"/>
      <c r="B44" s="116"/>
      <c r="C44" s="116"/>
      <c r="D44" s="116"/>
      <c r="E44" s="116"/>
      <c r="F44" s="116"/>
      <c r="G44" s="116"/>
      <c r="H44" s="108"/>
      <c r="I44" s="111"/>
      <c r="J44" s="108"/>
      <c r="K44" s="111"/>
      <c r="L44" s="108"/>
      <c r="M44" s="108"/>
      <c r="N44" s="108"/>
      <c r="O44" s="108"/>
    </row>
    <row r="45" spans="1:15" x14ac:dyDescent="0.25">
      <c r="A45" s="116"/>
      <c r="B45" s="116"/>
      <c r="C45" s="116"/>
      <c r="D45" s="116"/>
      <c r="E45" s="116"/>
      <c r="F45" s="116"/>
      <c r="G45" s="116"/>
      <c r="H45" s="108"/>
      <c r="I45" s="111"/>
      <c r="J45" s="108"/>
      <c r="K45" s="111"/>
      <c r="L45" s="108"/>
      <c r="M45" s="108"/>
      <c r="N45" s="108"/>
      <c r="O45" s="108"/>
    </row>
    <row r="46" spans="1:15" x14ac:dyDescent="0.25">
      <c r="A46" s="116"/>
      <c r="B46" s="116"/>
      <c r="C46" s="116"/>
      <c r="D46" s="116"/>
      <c r="E46" s="116"/>
      <c r="F46" s="116"/>
      <c r="G46" s="116"/>
      <c r="H46" s="108"/>
      <c r="I46" s="111"/>
      <c r="J46" s="108"/>
      <c r="K46" s="111"/>
      <c r="L46" s="108"/>
      <c r="M46" s="108"/>
      <c r="N46" s="108"/>
      <c r="O46" s="108"/>
    </row>
    <row r="47" spans="1:15" x14ac:dyDescent="0.25">
      <c r="A47" s="116"/>
      <c r="B47" s="116"/>
      <c r="C47" s="116"/>
      <c r="D47" s="116"/>
      <c r="E47" s="116"/>
      <c r="F47" s="116"/>
      <c r="G47" s="116"/>
      <c r="H47" s="108"/>
      <c r="I47" s="111"/>
      <c r="J47" s="108"/>
      <c r="K47" s="111"/>
      <c r="L47" s="108"/>
      <c r="M47" s="108"/>
      <c r="N47" s="108"/>
      <c r="O47" s="108"/>
    </row>
    <row r="48" spans="1:15" x14ac:dyDescent="0.25">
      <c r="A48" s="116"/>
      <c r="B48" s="116"/>
      <c r="C48" s="116"/>
      <c r="D48" s="116"/>
      <c r="E48" s="116"/>
      <c r="F48" s="116"/>
      <c r="G48" s="116"/>
      <c r="H48" s="108"/>
      <c r="I48" s="111"/>
      <c r="J48" s="108"/>
      <c r="K48" s="111"/>
      <c r="L48" s="108"/>
      <c r="M48" s="108"/>
      <c r="N48" s="108"/>
      <c r="O48" s="108"/>
    </row>
    <row r="49" spans="1:15" x14ac:dyDescent="0.25">
      <c r="A49" s="116"/>
      <c r="B49" s="116"/>
      <c r="C49" s="116"/>
      <c r="D49" s="116"/>
      <c r="E49" s="116"/>
      <c r="F49" s="116"/>
      <c r="G49" s="116"/>
      <c r="H49" s="108"/>
      <c r="I49" s="111"/>
      <c r="J49" s="108"/>
      <c r="K49" s="111"/>
      <c r="L49" s="108"/>
      <c r="M49" s="108"/>
      <c r="N49" s="108"/>
      <c r="O49" s="108"/>
    </row>
    <row r="50" spans="1:15" x14ac:dyDescent="0.25">
      <c r="A50" s="116"/>
      <c r="B50" s="116"/>
      <c r="C50" s="116"/>
      <c r="D50" s="116"/>
      <c r="E50" s="116"/>
      <c r="F50" s="116"/>
      <c r="G50" s="116"/>
      <c r="H50" s="108"/>
      <c r="I50" s="111"/>
      <c r="J50" s="108"/>
      <c r="K50" s="111"/>
      <c r="L50" s="108"/>
      <c r="M50" s="108"/>
      <c r="N50" s="108"/>
      <c r="O50" s="108"/>
    </row>
    <row r="51" spans="1:15" x14ac:dyDescent="0.25">
      <c r="A51" s="117"/>
      <c r="B51" s="117"/>
      <c r="C51" s="117"/>
      <c r="D51" s="117"/>
      <c r="E51" s="117"/>
      <c r="F51" s="117"/>
      <c r="G51" s="117"/>
    </row>
    <row r="52" spans="1:15" x14ac:dyDescent="0.25">
      <c r="A52" s="117"/>
      <c r="B52" s="117"/>
      <c r="C52" s="117"/>
      <c r="D52" s="117"/>
      <c r="E52" s="117"/>
      <c r="F52" s="117"/>
      <c r="G52" s="117"/>
    </row>
  </sheetData>
  <mergeCells count="7">
    <mergeCell ref="B36:E36"/>
    <mergeCell ref="B5:L5"/>
    <mergeCell ref="B6:L6"/>
    <mergeCell ref="B7:L7"/>
    <mergeCell ref="B8:L8"/>
    <mergeCell ref="B9:L9"/>
    <mergeCell ref="B10:L10"/>
  </mergeCells>
  <phoneticPr fontId="12" type="noConversion"/>
  <printOptions horizontalCentered="1"/>
  <pageMargins left="0" right="0" top="0.74803149606299202" bottom="0.74803149606299202" header="0.31496062992126" footer="0.31496062992126"/>
  <pageSetup scale="5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rgb="FF92D050"/>
  </sheetPr>
  <dimension ref="B5:N30"/>
  <sheetViews>
    <sheetView zoomScale="85" zoomScaleNormal="85" workbookViewId="0">
      <selection activeCell="H14" sqref="H14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96" t="s">
        <v>0</v>
      </c>
      <c r="C5" s="196"/>
      <c r="D5" s="196"/>
      <c r="E5" s="196"/>
      <c r="F5" s="196"/>
      <c r="G5" s="196"/>
      <c r="H5" s="32"/>
      <c r="I5" s="14"/>
      <c r="J5" s="14"/>
      <c r="K5" s="14"/>
      <c r="L5" s="14"/>
      <c r="M5" s="14"/>
      <c r="N5" s="14"/>
    </row>
    <row r="6" spans="2:14" ht="15.75" x14ac:dyDescent="0.25">
      <c r="B6" s="211" t="s">
        <v>58</v>
      </c>
      <c r="C6" s="211"/>
      <c r="D6" s="211"/>
      <c r="E6" s="211"/>
      <c r="F6" s="211"/>
      <c r="G6" s="211"/>
      <c r="H6" s="33"/>
    </row>
    <row r="7" spans="2:14" ht="15.75" x14ac:dyDescent="0.25">
      <c r="B7" s="196" t="s">
        <v>9</v>
      </c>
      <c r="C7" s="196"/>
      <c r="D7" s="196"/>
      <c r="E7" s="196"/>
      <c r="F7" s="196"/>
      <c r="G7" s="196"/>
      <c r="H7" s="33"/>
    </row>
    <row r="8" spans="2:14" ht="15.75" x14ac:dyDescent="0.25">
      <c r="B8" s="211" t="s">
        <v>142</v>
      </c>
      <c r="C8" s="211"/>
      <c r="D8" s="211"/>
      <c r="E8" s="211"/>
      <c r="F8" s="211"/>
      <c r="G8" s="211"/>
      <c r="H8" s="33"/>
    </row>
    <row r="9" spans="2:14" ht="15.75" x14ac:dyDescent="0.25">
      <c r="B9" s="211" t="s">
        <v>86</v>
      </c>
      <c r="C9" s="211"/>
      <c r="D9" s="211"/>
      <c r="E9" s="211"/>
      <c r="F9" s="211"/>
      <c r="G9" s="211"/>
      <c r="H9" s="33"/>
    </row>
    <row r="10" spans="2:14" ht="15.75" x14ac:dyDescent="0.25">
      <c r="B10" s="201" t="s">
        <v>87</v>
      </c>
      <c r="C10" s="201"/>
      <c r="D10" s="201"/>
      <c r="E10" s="201"/>
      <c r="F10" s="201"/>
      <c r="G10" s="201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67</v>
      </c>
      <c r="C14" s="49" t="s">
        <v>14</v>
      </c>
      <c r="D14" s="49" t="s">
        <v>69</v>
      </c>
      <c r="E14" s="49" t="s">
        <v>66</v>
      </c>
      <c r="F14" s="48" t="s">
        <v>68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70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72"/>
      <c r="C24" s="72"/>
      <c r="D24" s="72"/>
      <c r="E24" s="72"/>
      <c r="F24" s="33"/>
      <c r="G24" s="33"/>
      <c r="H24" s="33"/>
    </row>
    <row r="25" spans="2:8" ht="15.75" x14ac:dyDescent="0.25">
      <c r="B25" s="72"/>
      <c r="C25" s="72"/>
      <c r="D25" s="72"/>
      <c r="E25" s="72"/>
      <c r="F25" s="33"/>
      <c r="G25" s="33"/>
      <c r="H25" s="33"/>
    </row>
    <row r="26" spans="2:8" ht="15.75" x14ac:dyDescent="0.25">
      <c r="B26" s="72"/>
      <c r="C26" s="72"/>
      <c r="D26" s="72"/>
      <c r="E26" s="72"/>
      <c r="F26" s="33"/>
      <c r="G26" s="33"/>
      <c r="H26" s="33"/>
    </row>
    <row r="27" spans="2:8" ht="15.75" x14ac:dyDescent="0.25">
      <c r="B27" s="72"/>
      <c r="C27" s="72"/>
      <c r="D27" s="72"/>
      <c r="E27" s="72"/>
      <c r="F27" s="33"/>
      <c r="H27" s="33"/>
    </row>
    <row r="28" spans="2:8" ht="15.75" x14ac:dyDescent="0.25">
      <c r="B28" s="72" t="s">
        <v>82</v>
      </c>
      <c r="C28" s="72"/>
      <c r="D28" s="72"/>
      <c r="E28" s="72"/>
      <c r="F28" s="33"/>
    </row>
    <row r="29" spans="2:8" x14ac:dyDescent="0.25">
      <c r="B29" s="72" t="s">
        <v>83</v>
      </c>
      <c r="C29" s="72"/>
      <c r="D29" s="72"/>
      <c r="E29" s="72"/>
    </row>
    <row r="30" spans="2:8" x14ac:dyDescent="0.25">
      <c r="B30" s="72"/>
      <c r="C30" s="72"/>
      <c r="D30" s="72"/>
      <c r="E30" s="72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760F-0FF5-4B10-BE96-91CEEBEE1E45}">
  <sheetPr>
    <tabColor rgb="FF92D050"/>
    <pageSetUpPr fitToPage="1"/>
  </sheetPr>
  <dimension ref="B2:M133"/>
  <sheetViews>
    <sheetView topLeftCell="B1" workbookViewId="0">
      <selection activeCell="M15" sqref="M15"/>
    </sheetView>
  </sheetViews>
  <sheetFormatPr defaultColWidth="19.140625" defaultRowHeight="15" x14ac:dyDescent="0.25"/>
  <cols>
    <col min="1" max="1" width="0" hidden="1" customWidth="1"/>
  </cols>
  <sheetData>
    <row r="2" spans="2:13" ht="28.15" customHeight="1" x14ac:dyDescent="0.25">
      <c r="B2" s="175"/>
      <c r="C2" s="159"/>
      <c r="D2" s="159"/>
      <c r="E2" s="159"/>
      <c r="F2" s="212" t="s">
        <v>160</v>
      </c>
      <c r="G2" s="212"/>
      <c r="H2" s="212"/>
      <c r="I2" s="212"/>
      <c r="J2" s="160"/>
      <c r="K2" s="161"/>
      <c r="L2" s="162"/>
    </row>
    <row r="3" spans="2:13" x14ac:dyDescent="0.25">
      <c r="B3" s="175" t="s">
        <v>14</v>
      </c>
      <c r="C3" s="159" t="s">
        <v>114</v>
      </c>
      <c r="D3" s="159" t="s">
        <v>115</v>
      </c>
      <c r="E3" s="159" t="s">
        <v>121</v>
      </c>
      <c r="F3" s="159" t="s">
        <v>113</v>
      </c>
      <c r="G3" s="159" t="s">
        <v>116</v>
      </c>
      <c r="H3" s="163" t="s">
        <v>117</v>
      </c>
      <c r="I3" s="162" t="s">
        <v>112</v>
      </c>
      <c r="J3" s="159" t="s">
        <v>118</v>
      </c>
      <c r="K3" s="162" t="s">
        <v>119</v>
      </c>
      <c r="L3" s="162" t="s">
        <v>111</v>
      </c>
    </row>
    <row r="4" spans="2:13" x14ac:dyDescent="0.25">
      <c r="B4" s="176">
        <v>44989</v>
      </c>
      <c r="C4" s="164">
        <f>+[1]Existencia!$C$61</f>
        <v>1070</v>
      </c>
      <c r="D4" s="49" t="str">
        <f>+[1]Existencia!$D$61</f>
        <v>Memoria USB16GB</v>
      </c>
      <c r="E4" s="154" t="s">
        <v>122</v>
      </c>
      <c r="F4" s="165">
        <v>2</v>
      </c>
      <c r="G4" s="154" t="s">
        <v>143</v>
      </c>
      <c r="H4" s="158" t="s">
        <v>144</v>
      </c>
      <c r="I4" s="166">
        <f>+[1]Existencia!$I$61</f>
        <v>395</v>
      </c>
      <c r="J4" s="167">
        <f>+I4*F4</f>
        <v>790</v>
      </c>
      <c r="K4" s="168">
        <f>+J4*18%</f>
        <v>142.19999999999999</v>
      </c>
      <c r="L4" s="168">
        <f>+J4+K4</f>
        <v>932.2</v>
      </c>
    </row>
    <row r="5" spans="2:13" x14ac:dyDescent="0.25">
      <c r="B5" s="176">
        <v>44989</v>
      </c>
      <c r="C5" s="164">
        <f>+[1]Existencia!$C$7</f>
        <v>1000</v>
      </c>
      <c r="D5" s="49" t="str">
        <f>+[1]Existencia!$D$7</f>
        <v xml:space="preserve">Papel Bond 8½ X 11 </v>
      </c>
      <c r="E5" s="154" t="s">
        <v>128</v>
      </c>
      <c r="F5" s="165">
        <v>8</v>
      </c>
      <c r="G5" s="154" t="s">
        <v>145</v>
      </c>
      <c r="H5" s="158" t="s">
        <v>144</v>
      </c>
      <c r="I5" s="166">
        <f>+[1]Existencia!$I$7</f>
        <v>305</v>
      </c>
      <c r="J5" s="167">
        <f t="shared" ref="J5:J52" si="0">+I5*F5</f>
        <v>2440</v>
      </c>
      <c r="K5" s="168">
        <f t="shared" ref="K5:K52" si="1">+J5*18%</f>
        <v>439.2</v>
      </c>
      <c r="L5" s="168">
        <f t="shared" ref="L5:L52" si="2">+J5+K5</f>
        <v>2879.2</v>
      </c>
    </row>
    <row r="6" spans="2:13" x14ac:dyDescent="0.25">
      <c r="B6" s="176">
        <v>44989</v>
      </c>
      <c r="C6" s="164">
        <f>+[1]Existencia!$C$49</f>
        <v>1051</v>
      </c>
      <c r="D6" s="49" t="str">
        <f>+[1]Existencia!$D$49</f>
        <v>Libretas Peq. Blanca rayada</v>
      </c>
      <c r="E6" s="154" t="s">
        <v>122</v>
      </c>
      <c r="F6" s="165">
        <v>2</v>
      </c>
      <c r="G6" s="154" t="s">
        <v>131</v>
      </c>
      <c r="H6" s="158" t="s">
        <v>144</v>
      </c>
      <c r="I6" s="166">
        <f>+[1]Existencia!$I$49</f>
        <v>30</v>
      </c>
      <c r="J6" s="167">
        <f t="shared" si="0"/>
        <v>60</v>
      </c>
      <c r="K6" s="168">
        <f t="shared" si="1"/>
        <v>10.799999999999999</v>
      </c>
      <c r="L6" s="168">
        <f t="shared" si="2"/>
        <v>70.8</v>
      </c>
    </row>
    <row r="7" spans="2:13" x14ac:dyDescent="0.25">
      <c r="B7" s="176">
        <v>44989</v>
      </c>
      <c r="C7" s="164">
        <f>+[1]Existencia!$C$49</f>
        <v>1051</v>
      </c>
      <c r="D7" s="49" t="str">
        <f>+D6</f>
        <v>Libretas Peq. Blanca rayada</v>
      </c>
      <c r="E7" s="154" t="s">
        <v>122</v>
      </c>
      <c r="F7" s="165">
        <v>1</v>
      </c>
      <c r="G7" s="154" t="s">
        <v>131</v>
      </c>
      <c r="H7" s="158" t="s">
        <v>144</v>
      </c>
      <c r="I7" s="166">
        <f>+I6</f>
        <v>30</v>
      </c>
      <c r="J7" s="167">
        <f t="shared" si="0"/>
        <v>30</v>
      </c>
      <c r="K7" s="168">
        <f t="shared" si="1"/>
        <v>5.3999999999999995</v>
      </c>
      <c r="L7" s="168">
        <f t="shared" si="2"/>
        <v>35.4</v>
      </c>
    </row>
    <row r="8" spans="2:13" x14ac:dyDescent="0.25">
      <c r="B8" s="176">
        <v>44989</v>
      </c>
      <c r="C8" s="164">
        <f>+[1]Existencia!$C$98</f>
        <v>1112</v>
      </c>
      <c r="D8" s="49" t="str">
        <f>+[1]Existencia!$D$98</f>
        <v>Tijeras</v>
      </c>
      <c r="E8" s="154" t="s">
        <v>122</v>
      </c>
      <c r="F8" s="165">
        <v>1</v>
      </c>
      <c r="G8" s="154" t="s">
        <v>131</v>
      </c>
      <c r="H8" s="158" t="s">
        <v>144</v>
      </c>
      <c r="I8" s="166">
        <f>+[1]Existencia!$I$98</f>
        <v>42</v>
      </c>
      <c r="J8" s="167">
        <f t="shared" si="0"/>
        <v>42</v>
      </c>
      <c r="K8" s="168">
        <f t="shared" si="1"/>
        <v>7.56</v>
      </c>
      <c r="L8" s="168">
        <f t="shared" si="2"/>
        <v>49.56</v>
      </c>
    </row>
    <row r="9" spans="2:13" x14ac:dyDescent="0.25">
      <c r="B9" s="176">
        <v>44989</v>
      </c>
      <c r="C9" s="164">
        <f>+[1]Existencia!$C$181</f>
        <v>2046</v>
      </c>
      <c r="D9" s="49" t="str">
        <f>+[1]Existencia!$D$181</f>
        <v>Platos desechables No. 6</v>
      </c>
      <c r="E9" s="154" t="s">
        <v>146</v>
      </c>
      <c r="F9" s="165">
        <v>2</v>
      </c>
      <c r="G9" s="154" t="s">
        <v>132</v>
      </c>
      <c r="H9" s="158" t="s">
        <v>144</v>
      </c>
      <c r="I9" s="166">
        <f>+[1]Existencia!$I$181</f>
        <v>53</v>
      </c>
      <c r="J9" s="167">
        <f t="shared" si="0"/>
        <v>106</v>
      </c>
      <c r="K9" s="168">
        <f t="shared" si="1"/>
        <v>19.079999999999998</v>
      </c>
      <c r="L9" s="168">
        <f t="shared" si="2"/>
        <v>125.08</v>
      </c>
    </row>
    <row r="10" spans="2:13" x14ac:dyDescent="0.25">
      <c r="B10" s="176">
        <v>44989</v>
      </c>
      <c r="C10" s="164">
        <f>+ [1]Existencia!$C$91</f>
        <v>1101</v>
      </c>
      <c r="D10" s="49" t="str">
        <f>+[1]Existencia!$D$91</f>
        <v>Pilas AA paquete de 2/1</v>
      </c>
      <c r="E10" s="154" t="s">
        <v>147</v>
      </c>
      <c r="F10" s="165">
        <v>1</v>
      </c>
      <c r="G10" s="154" t="s">
        <v>132</v>
      </c>
      <c r="H10" s="158" t="s">
        <v>148</v>
      </c>
      <c r="I10" s="166">
        <f>+[1]Existencia!$I$91</f>
        <v>118</v>
      </c>
      <c r="J10" s="167">
        <f t="shared" si="0"/>
        <v>118</v>
      </c>
      <c r="K10" s="168">
        <f t="shared" si="1"/>
        <v>21.24</v>
      </c>
      <c r="L10" s="168">
        <f t="shared" si="2"/>
        <v>139.24</v>
      </c>
    </row>
    <row r="11" spans="2:13" x14ac:dyDescent="0.25">
      <c r="B11" s="176">
        <v>44989</v>
      </c>
      <c r="C11" s="164">
        <f>+[1]Existencia!$C$179</f>
        <v>2043</v>
      </c>
      <c r="D11" s="49" t="str">
        <f>+[1]Existencia!$D$179</f>
        <v>Cuchara plasticas</v>
      </c>
      <c r="E11" s="154" t="s">
        <v>146</v>
      </c>
      <c r="F11" s="165">
        <v>1</v>
      </c>
      <c r="G11" s="154" t="s">
        <v>132</v>
      </c>
      <c r="H11" s="158" t="s">
        <v>144</v>
      </c>
      <c r="I11" s="166">
        <f>+[1]Existencia!$I$179</f>
        <v>14.3</v>
      </c>
      <c r="J11" s="167">
        <f t="shared" si="0"/>
        <v>14.3</v>
      </c>
      <c r="K11" s="168">
        <f t="shared" si="1"/>
        <v>2.5739999999999998</v>
      </c>
      <c r="L11" s="168">
        <f t="shared" si="2"/>
        <v>16.874000000000002</v>
      </c>
    </row>
    <row r="12" spans="2:13" x14ac:dyDescent="0.25">
      <c r="B12" s="176">
        <v>44989</v>
      </c>
      <c r="C12" s="164">
        <f>+[2]Existencia!$C$31</f>
        <v>1029</v>
      </c>
      <c r="D12" s="49" t="str">
        <f>+[1]Existencia!$D$31</f>
        <v>Felpa rollerball Talbot azul</v>
      </c>
      <c r="E12" s="154" t="s">
        <v>122</v>
      </c>
      <c r="F12" s="165">
        <v>1</v>
      </c>
      <c r="G12" s="154" t="s">
        <v>131</v>
      </c>
      <c r="H12" s="158" t="s">
        <v>149</v>
      </c>
      <c r="I12" s="166">
        <f>+[2]Existencia!$I$31</f>
        <v>18</v>
      </c>
      <c r="J12" s="167">
        <f t="shared" si="0"/>
        <v>18</v>
      </c>
      <c r="K12" s="168">
        <v>0</v>
      </c>
      <c r="L12" s="168">
        <f t="shared" si="2"/>
        <v>18</v>
      </c>
    </row>
    <row r="13" spans="2:13" x14ac:dyDescent="0.25">
      <c r="B13" s="176">
        <v>44989</v>
      </c>
      <c r="C13" s="164">
        <f>+[2]Existencia!$C$30</f>
        <v>1028</v>
      </c>
      <c r="D13" s="49" t="str">
        <f>+[2]Existencia!$D$30</f>
        <v xml:space="preserve">Felpas Azules Gel Uniball Impact </v>
      </c>
      <c r="E13" s="154" t="s">
        <v>122</v>
      </c>
      <c r="F13" s="165">
        <v>1</v>
      </c>
      <c r="G13" s="154" t="s">
        <v>131</v>
      </c>
      <c r="H13" s="158" t="s">
        <v>149</v>
      </c>
      <c r="I13" s="166">
        <f>+[2]Existencia!$I$30</f>
        <v>185</v>
      </c>
      <c r="J13" s="167">
        <f t="shared" si="0"/>
        <v>185</v>
      </c>
      <c r="K13" s="168">
        <v>0</v>
      </c>
      <c r="L13" s="168">
        <f t="shared" si="2"/>
        <v>185</v>
      </c>
      <c r="M13" t="s">
        <v>188</v>
      </c>
    </row>
    <row r="14" spans="2:13" x14ac:dyDescent="0.25">
      <c r="B14" s="176">
        <v>44989</v>
      </c>
      <c r="C14" s="164">
        <f>+[2]Existencia!$C$86</f>
        <v>1097</v>
      </c>
      <c r="D14" s="49" t="str">
        <f>+[2]Existencia!$D$86</f>
        <v>Clips Billeteros 25mm</v>
      </c>
      <c r="E14" s="154" t="s">
        <v>122</v>
      </c>
      <c r="F14" s="165">
        <v>2</v>
      </c>
      <c r="G14" s="154" t="s">
        <v>131</v>
      </c>
      <c r="H14" s="158" t="s">
        <v>150</v>
      </c>
      <c r="I14" s="166">
        <f>+[2]Existencia!$I$86</f>
        <v>42</v>
      </c>
      <c r="J14" s="167">
        <f t="shared" si="0"/>
        <v>84</v>
      </c>
      <c r="K14" s="168">
        <f t="shared" si="1"/>
        <v>15.12</v>
      </c>
      <c r="L14" s="168">
        <f t="shared" si="2"/>
        <v>99.12</v>
      </c>
      <c r="M14" t="s">
        <v>189</v>
      </c>
    </row>
    <row r="15" spans="2:13" x14ac:dyDescent="0.25">
      <c r="B15" s="176">
        <v>44989</v>
      </c>
      <c r="C15" s="164">
        <f>+[2]Existencia!$C$21</f>
        <v>1017</v>
      </c>
      <c r="D15" s="49" t="str">
        <f>+[2]Existencia!$D$21</f>
        <v>Protector Hojas Carpetas</v>
      </c>
      <c r="E15" s="154" t="s">
        <v>122</v>
      </c>
      <c r="F15" s="165">
        <v>1</v>
      </c>
      <c r="G15" s="154" t="s">
        <v>151</v>
      </c>
      <c r="H15" s="158" t="s">
        <v>152</v>
      </c>
      <c r="I15" s="166">
        <f>+[2]Existencia!$I$21</f>
        <v>130</v>
      </c>
      <c r="J15" s="167">
        <f t="shared" si="0"/>
        <v>130</v>
      </c>
      <c r="K15" s="168">
        <f t="shared" si="1"/>
        <v>23.4</v>
      </c>
      <c r="L15" s="168">
        <f t="shared" si="2"/>
        <v>153.4</v>
      </c>
    </row>
    <row r="16" spans="2:13" x14ac:dyDescent="0.25">
      <c r="B16" s="176">
        <v>44989</v>
      </c>
      <c r="C16" s="164">
        <f>+[2]Existencia!$C$85</f>
        <v>1095</v>
      </c>
      <c r="D16" s="49" t="str">
        <f>+[2]Existencia!$D$85</f>
        <v xml:space="preserve">Clips Billeteros32mm </v>
      </c>
      <c r="E16" s="154" t="s">
        <v>122</v>
      </c>
      <c r="F16" s="165">
        <v>2</v>
      </c>
      <c r="G16" s="154" t="s">
        <v>131</v>
      </c>
      <c r="H16" s="158" t="s">
        <v>150</v>
      </c>
      <c r="I16" s="166">
        <f>+[2]Existencia!$I$85</f>
        <v>55</v>
      </c>
      <c r="J16" s="167">
        <f t="shared" si="0"/>
        <v>110</v>
      </c>
      <c r="K16" s="168">
        <f t="shared" si="1"/>
        <v>19.8</v>
      </c>
      <c r="L16" s="168">
        <f t="shared" si="2"/>
        <v>129.80000000000001</v>
      </c>
    </row>
    <row r="17" spans="2:12" x14ac:dyDescent="0.25">
      <c r="B17" s="176">
        <v>44989</v>
      </c>
      <c r="C17" s="164">
        <f>+[2]Existencia!$C$39</f>
        <v>1037</v>
      </c>
      <c r="D17" s="49" t="str">
        <f>+[2]Existencia!$D$39</f>
        <v>Lapiceros Azules Pelikan Pointec</v>
      </c>
      <c r="E17" s="154" t="s">
        <v>122</v>
      </c>
      <c r="F17" s="165">
        <v>1</v>
      </c>
      <c r="G17" s="154" t="s">
        <v>131</v>
      </c>
      <c r="H17" s="158" t="s">
        <v>150</v>
      </c>
      <c r="I17" s="166">
        <f>+[2]Existencia!$I$39</f>
        <v>9</v>
      </c>
      <c r="J17" s="167">
        <f t="shared" si="0"/>
        <v>9</v>
      </c>
      <c r="K17" s="168">
        <v>0</v>
      </c>
      <c r="L17" s="168">
        <f t="shared" si="2"/>
        <v>9</v>
      </c>
    </row>
    <row r="18" spans="2:12" x14ac:dyDescent="0.25">
      <c r="B18" s="176">
        <v>44989</v>
      </c>
      <c r="C18" s="164">
        <f>+[2]Existencia!$C$29</f>
        <v>1026</v>
      </c>
      <c r="D18" s="49" t="str">
        <f>+[2]Existencia!$D$29</f>
        <v>Felpas Negras Uniball Onyx Micro</v>
      </c>
      <c r="E18" s="154" t="s">
        <v>122</v>
      </c>
      <c r="F18" s="165">
        <v>2</v>
      </c>
      <c r="G18" s="154" t="s">
        <v>131</v>
      </c>
      <c r="H18" s="158" t="s">
        <v>153</v>
      </c>
      <c r="I18" s="166">
        <f>+[2]Existencia!$I$29</f>
        <v>39</v>
      </c>
      <c r="J18" s="167">
        <f t="shared" si="0"/>
        <v>78</v>
      </c>
      <c r="K18" s="168">
        <f t="shared" si="1"/>
        <v>14.04</v>
      </c>
      <c r="L18" s="168">
        <f t="shared" si="2"/>
        <v>92.039999999999992</v>
      </c>
    </row>
    <row r="19" spans="2:12" x14ac:dyDescent="0.25">
      <c r="B19" s="176">
        <v>44989</v>
      </c>
      <c r="C19" s="164">
        <f>+[2]Existencia!$C$51</f>
        <v>1052</v>
      </c>
      <c r="D19" s="49" t="str">
        <f>+[2]Existencia!$D$51</f>
        <v>Libretas Gde. Blanca</v>
      </c>
      <c r="E19" s="154" t="s">
        <v>122</v>
      </c>
      <c r="F19" s="165">
        <v>1</v>
      </c>
      <c r="G19" s="154" t="s">
        <v>131</v>
      </c>
      <c r="H19" s="158" t="s">
        <v>153</v>
      </c>
      <c r="I19" s="166">
        <f>+[2]Existencia!$I$51</f>
        <v>30</v>
      </c>
      <c r="J19" s="167">
        <f t="shared" si="0"/>
        <v>30</v>
      </c>
      <c r="K19" s="168">
        <f t="shared" si="1"/>
        <v>5.3999999999999995</v>
      </c>
      <c r="L19" s="168">
        <f t="shared" si="2"/>
        <v>35.4</v>
      </c>
    </row>
    <row r="20" spans="2:12" x14ac:dyDescent="0.25">
      <c r="B20" s="176">
        <v>44989</v>
      </c>
      <c r="C20" s="164">
        <f>+[2]Existencia!$C$91</f>
        <v>1101</v>
      </c>
      <c r="D20" s="49" t="str">
        <f>+[2]Existencia!$D$91</f>
        <v>Pilas AA paquete de 2/1</v>
      </c>
      <c r="E20" s="154" t="s">
        <v>147</v>
      </c>
      <c r="F20" s="165">
        <v>1</v>
      </c>
      <c r="G20" s="154" t="s">
        <v>131</v>
      </c>
      <c r="H20" s="158" t="s">
        <v>153</v>
      </c>
      <c r="I20" s="166">
        <f>+I10</f>
        <v>118</v>
      </c>
      <c r="J20" s="167">
        <f t="shared" si="0"/>
        <v>118</v>
      </c>
      <c r="K20" s="168">
        <f t="shared" si="1"/>
        <v>21.24</v>
      </c>
      <c r="L20" s="168">
        <f t="shared" si="2"/>
        <v>139.24</v>
      </c>
    </row>
    <row r="21" spans="2:12" x14ac:dyDescent="0.25">
      <c r="B21" s="176">
        <v>44989</v>
      </c>
      <c r="C21" s="164">
        <f>+[2]Existencia!$C$81</f>
        <v>1087</v>
      </c>
      <c r="D21" s="49" t="str">
        <f>+[2]Existencia!$D$81</f>
        <v>Sharpie Rojo</v>
      </c>
      <c r="E21" s="154" t="s">
        <v>122</v>
      </c>
      <c r="F21" s="165">
        <v>1</v>
      </c>
      <c r="G21" s="154" t="s">
        <v>131</v>
      </c>
      <c r="H21" s="158" t="s">
        <v>153</v>
      </c>
      <c r="I21" s="166">
        <f>+[2]Existencia!$I$81</f>
        <v>59</v>
      </c>
      <c r="J21" s="167">
        <f t="shared" si="0"/>
        <v>59</v>
      </c>
      <c r="K21" s="168">
        <f t="shared" si="1"/>
        <v>10.62</v>
      </c>
      <c r="L21" s="168">
        <f t="shared" si="2"/>
        <v>69.62</v>
      </c>
    </row>
    <row r="22" spans="2:12" x14ac:dyDescent="0.25">
      <c r="B22" s="176">
        <v>45234</v>
      </c>
      <c r="C22" s="164">
        <f>+[2]Existencia!$C$30</f>
        <v>1028</v>
      </c>
      <c r="D22" s="49" t="str">
        <f>+D13</f>
        <v xml:space="preserve">Felpas Azules Gel Uniball Impact </v>
      </c>
      <c r="E22" s="154" t="s">
        <v>122</v>
      </c>
      <c r="F22" s="165">
        <v>2</v>
      </c>
      <c r="G22" s="154" t="s">
        <v>131</v>
      </c>
      <c r="H22" s="158" t="s">
        <v>153</v>
      </c>
      <c r="I22" s="166">
        <f>+I13</f>
        <v>185</v>
      </c>
      <c r="J22" s="167">
        <f t="shared" si="0"/>
        <v>370</v>
      </c>
      <c r="K22" s="168">
        <v>0</v>
      </c>
      <c r="L22" s="168">
        <f t="shared" si="2"/>
        <v>370</v>
      </c>
    </row>
    <row r="23" spans="2:12" x14ac:dyDescent="0.25">
      <c r="B23" s="176">
        <v>45234</v>
      </c>
      <c r="C23" s="164">
        <f>+[2]Existencia!$C$57</f>
        <v>1063</v>
      </c>
      <c r="D23" s="49" t="str">
        <f>+[2]Existencia!$D$57</f>
        <v>Cinta adhesiva de 3/4</v>
      </c>
      <c r="E23" s="154" t="s">
        <v>122</v>
      </c>
      <c r="F23" s="165">
        <v>1</v>
      </c>
      <c r="G23" s="154" t="s">
        <v>131</v>
      </c>
      <c r="H23" s="158" t="s">
        <v>154</v>
      </c>
      <c r="I23" s="166">
        <f>+[2]Existencia!$I$57</f>
        <v>88</v>
      </c>
      <c r="J23" s="167">
        <f t="shared" si="0"/>
        <v>88</v>
      </c>
      <c r="K23" s="168">
        <f t="shared" si="1"/>
        <v>15.84</v>
      </c>
      <c r="L23" s="168">
        <f t="shared" si="2"/>
        <v>103.84</v>
      </c>
    </row>
    <row r="24" spans="2:12" x14ac:dyDescent="0.25">
      <c r="B24" s="176">
        <v>45264</v>
      </c>
      <c r="C24" s="164">
        <f>+[2]Existencia!$C$157</f>
        <v>2109</v>
      </c>
      <c r="D24" s="49" t="str">
        <f>+[2]Existencia!$D$157</f>
        <v>(2) Vasos plasticos No. 10</v>
      </c>
      <c r="E24" s="154" t="s">
        <v>146</v>
      </c>
      <c r="F24" s="165">
        <v>4</v>
      </c>
      <c r="G24" s="154" t="s">
        <v>132</v>
      </c>
      <c r="H24" s="158" t="s">
        <v>144</v>
      </c>
      <c r="I24" s="166">
        <f>+[2]Existencia!$I$157</f>
        <v>110</v>
      </c>
      <c r="J24" s="167">
        <f t="shared" si="0"/>
        <v>440</v>
      </c>
      <c r="K24" s="168">
        <f t="shared" si="1"/>
        <v>79.2</v>
      </c>
      <c r="L24" s="168">
        <f t="shared" si="2"/>
        <v>519.20000000000005</v>
      </c>
    </row>
    <row r="25" spans="2:12" x14ac:dyDescent="0.25">
      <c r="B25" s="176">
        <v>45264</v>
      </c>
      <c r="C25" s="164">
        <f>+[2]Existencia!$C$154</f>
        <v>2024</v>
      </c>
      <c r="D25" s="49" t="str">
        <f>+[2]Existencia!$D$154</f>
        <v>Vasos de pepel No.7</v>
      </c>
      <c r="E25" s="154" t="s">
        <v>146</v>
      </c>
      <c r="F25" s="165">
        <v>3</v>
      </c>
      <c r="G25" s="154" t="s">
        <v>132</v>
      </c>
      <c r="H25" s="158" t="s">
        <v>144</v>
      </c>
      <c r="I25" s="166">
        <f>+[2]Existencia!$I$154</f>
        <v>225</v>
      </c>
      <c r="J25" s="167">
        <f t="shared" si="0"/>
        <v>675</v>
      </c>
      <c r="K25" s="168">
        <f t="shared" si="1"/>
        <v>121.5</v>
      </c>
      <c r="L25" s="168">
        <f t="shared" si="2"/>
        <v>796.5</v>
      </c>
    </row>
    <row r="26" spans="2:12" x14ac:dyDescent="0.25">
      <c r="B26" s="176">
        <v>45264</v>
      </c>
      <c r="C26" s="164">
        <f>+[2]Existencia!$C$166</f>
        <v>2035</v>
      </c>
      <c r="D26" s="49" t="str">
        <f>+[2]Existencia!$D$166</f>
        <v>Detergente en polvo</v>
      </c>
      <c r="E26" s="154" t="s">
        <v>123</v>
      </c>
      <c r="F26" s="165">
        <v>2</v>
      </c>
      <c r="G26" s="154" t="s">
        <v>131</v>
      </c>
      <c r="H26" s="158" t="s">
        <v>144</v>
      </c>
      <c r="I26" s="166">
        <f>+[2]Existencia!$I$166</f>
        <v>455</v>
      </c>
      <c r="J26" s="167">
        <f t="shared" si="0"/>
        <v>910</v>
      </c>
      <c r="K26" s="168">
        <f t="shared" si="1"/>
        <v>163.79999999999998</v>
      </c>
      <c r="L26" s="168">
        <f t="shared" si="2"/>
        <v>1073.8</v>
      </c>
    </row>
    <row r="27" spans="2:12" x14ac:dyDescent="0.25">
      <c r="B27" s="176">
        <v>45264</v>
      </c>
      <c r="C27" s="164">
        <f>+[2]Existencia!$C$174</f>
        <v>2040</v>
      </c>
      <c r="D27" s="49" t="str">
        <f>+[2]Existencia!$D$174</f>
        <v xml:space="preserve">Lavaplatos liquido </v>
      </c>
      <c r="E27" s="154" t="s">
        <v>123</v>
      </c>
      <c r="F27" s="165">
        <v>2</v>
      </c>
      <c r="G27" s="154" t="s">
        <v>155</v>
      </c>
      <c r="H27" s="158" t="s">
        <v>144</v>
      </c>
      <c r="I27" s="166">
        <f>+[2]Existencia!$I$174</f>
        <v>190</v>
      </c>
      <c r="J27" s="167">
        <f t="shared" si="0"/>
        <v>380</v>
      </c>
      <c r="K27" s="168">
        <f t="shared" si="1"/>
        <v>68.399999999999991</v>
      </c>
      <c r="L27" s="168">
        <f t="shared" si="2"/>
        <v>448.4</v>
      </c>
    </row>
    <row r="28" spans="2:12" x14ac:dyDescent="0.25">
      <c r="B28" s="176">
        <v>45264</v>
      </c>
      <c r="C28" s="169">
        <f>+[2]Existencia!$C$165</f>
        <v>2034</v>
      </c>
      <c r="D28" s="49" t="str">
        <f>+[2]Existencia!$D$165</f>
        <v>Cloro</v>
      </c>
      <c r="E28" s="154" t="s">
        <v>123</v>
      </c>
      <c r="F28" s="165">
        <v>2</v>
      </c>
      <c r="G28" s="154" t="s">
        <v>156</v>
      </c>
      <c r="H28" s="158" t="s">
        <v>144</v>
      </c>
      <c r="I28" s="168">
        <f>+[2]Existencia!$I$165</f>
        <v>80</v>
      </c>
      <c r="J28" s="167">
        <f t="shared" si="0"/>
        <v>160</v>
      </c>
      <c r="K28" s="168">
        <f t="shared" si="1"/>
        <v>28.799999999999997</v>
      </c>
      <c r="L28" s="168">
        <f t="shared" si="2"/>
        <v>188.8</v>
      </c>
    </row>
    <row r="29" spans="2:12" x14ac:dyDescent="0.25">
      <c r="B29" s="176">
        <v>45264</v>
      </c>
      <c r="C29" s="169">
        <f>+[2]Existencia!$C$168</f>
        <v>2037</v>
      </c>
      <c r="D29" s="49" t="str">
        <f>+[2]Existencia!$D$168</f>
        <v>Detergente Liquido para pisos</v>
      </c>
      <c r="E29" s="154" t="s">
        <v>123</v>
      </c>
      <c r="F29" s="165">
        <v>2</v>
      </c>
      <c r="G29" s="154" t="s">
        <v>156</v>
      </c>
      <c r="H29" s="158" t="s">
        <v>144</v>
      </c>
      <c r="I29" s="168">
        <f>+[2]Existencia!$I$168</f>
        <v>160</v>
      </c>
      <c r="J29" s="167">
        <f t="shared" si="0"/>
        <v>320</v>
      </c>
      <c r="K29" s="168">
        <f t="shared" si="1"/>
        <v>57.599999999999994</v>
      </c>
      <c r="L29" s="168">
        <f t="shared" si="2"/>
        <v>377.6</v>
      </c>
    </row>
    <row r="30" spans="2:12" x14ac:dyDescent="0.25">
      <c r="B30" s="176">
        <v>45264</v>
      </c>
      <c r="C30" s="169">
        <f>+[2]Existencia!$C$224</f>
        <v>2124</v>
      </c>
      <c r="D30" s="49" t="str">
        <f>+[2]Existencia!$D$224</f>
        <v>jabon de mano</v>
      </c>
      <c r="E30" s="154" t="s">
        <v>123</v>
      </c>
      <c r="F30" s="165">
        <v>1</v>
      </c>
      <c r="G30" s="154" t="s">
        <v>156</v>
      </c>
      <c r="H30" s="158" t="s">
        <v>144</v>
      </c>
      <c r="I30" s="168">
        <f>+[2]Existencia!$I$224</f>
        <v>198</v>
      </c>
      <c r="J30" s="167">
        <f t="shared" si="0"/>
        <v>198</v>
      </c>
      <c r="K30" s="168">
        <f t="shared" si="1"/>
        <v>35.64</v>
      </c>
      <c r="L30" s="168">
        <f t="shared" si="2"/>
        <v>233.64</v>
      </c>
    </row>
    <row r="31" spans="2:12" x14ac:dyDescent="0.25">
      <c r="B31" s="176">
        <v>45264</v>
      </c>
      <c r="C31" s="169">
        <f>+[2]Existencia!$C$193</f>
        <v>2108</v>
      </c>
      <c r="D31" s="49" t="str">
        <f>+[2]Existencia!$D$193</f>
        <v>(2) Fundas Negras baño</v>
      </c>
      <c r="E31" s="154" t="s">
        <v>146</v>
      </c>
      <c r="F31" s="165">
        <v>2</v>
      </c>
      <c r="G31" s="154" t="s">
        <v>132</v>
      </c>
      <c r="H31" s="158" t="s">
        <v>144</v>
      </c>
      <c r="I31" s="168">
        <f>+[2]Existencia!$I$193</f>
        <v>330</v>
      </c>
      <c r="J31" s="167">
        <f t="shared" si="0"/>
        <v>660</v>
      </c>
      <c r="K31" s="168">
        <f t="shared" si="1"/>
        <v>118.8</v>
      </c>
      <c r="L31" s="168">
        <f t="shared" si="2"/>
        <v>778.8</v>
      </c>
    </row>
    <row r="32" spans="2:12" x14ac:dyDescent="0.25">
      <c r="B32" s="176">
        <v>45264</v>
      </c>
      <c r="C32" s="169">
        <f>+[2]Existencia!$C$163</f>
        <v>2032</v>
      </c>
      <c r="D32" s="167" t="str">
        <f>+[2]Existencia!$D$163</f>
        <v>Fundas blancas para cocina</v>
      </c>
      <c r="E32" s="154" t="s">
        <v>146</v>
      </c>
      <c r="F32" s="165">
        <v>2</v>
      </c>
      <c r="G32" s="154" t="s">
        <v>132</v>
      </c>
      <c r="H32" s="158" t="s">
        <v>144</v>
      </c>
      <c r="I32" s="168">
        <f>+[2]Existencia!$I$163</f>
        <v>105</v>
      </c>
      <c r="J32" s="167">
        <f t="shared" si="0"/>
        <v>210</v>
      </c>
      <c r="K32" s="168">
        <f t="shared" si="1"/>
        <v>37.799999999999997</v>
      </c>
      <c r="L32" s="168">
        <f t="shared" si="2"/>
        <v>247.8</v>
      </c>
    </row>
    <row r="33" spans="2:12" x14ac:dyDescent="0.25">
      <c r="B33" s="176">
        <v>45264</v>
      </c>
      <c r="C33" s="169">
        <f>+[2]Existencia!$C$187</f>
        <v>2105</v>
      </c>
      <c r="D33" s="49" t="str">
        <f>+[2]Existencia!$D$187</f>
        <v xml:space="preserve">(2) Papel dispensador </v>
      </c>
      <c r="E33" s="154" t="s">
        <v>129</v>
      </c>
      <c r="F33" s="165">
        <v>12</v>
      </c>
      <c r="G33" s="154" t="s">
        <v>131</v>
      </c>
      <c r="H33" s="158" t="s">
        <v>144</v>
      </c>
      <c r="I33" s="168">
        <f>+[2]Existencia!$I$187</f>
        <v>90</v>
      </c>
      <c r="J33" s="167">
        <f t="shared" si="0"/>
        <v>1080</v>
      </c>
      <c r="K33" s="168">
        <f t="shared" si="1"/>
        <v>194.4</v>
      </c>
      <c r="L33" s="168">
        <f t="shared" si="2"/>
        <v>1274.4000000000001</v>
      </c>
    </row>
    <row r="34" spans="2:12" x14ac:dyDescent="0.25">
      <c r="B34" s="176">
        <v>45264</v>
      </c>
      <c r="C34" s="169">
        <f>+[2]Existencia!$C$158</f>
        <v>2028</v>
      </c>
      <c r="D34" s="167" t="str">
        <f>+[2]Existencia!$D$158</f>
        <v>Servilletas</v>
      </c>
      <c r="E34" s="154" t="s">
        <v>129</v>
      </c>
      <c r="F34" s="165">
        <v>6</v>
      </c>
      <c r="G34" s="154" t="s">
        <v>132</v>
      </c>
      <c r="H34" s="158" t="s">
        <v>144</v>
      </c>
      <c r="I34" s="168">
        <f>+[2]Existencia!$I$158</f>
        <v>75</v>
      </c>
      <c r="J34" s="167">
        <f t="shared" si="0"/>
        <v>450</v>
      </c>
      <c r="K34" s="168">
        <f t="shared" si="1"/>
        <v>81</v>
      </c>
      <c r="L34" s="168">
        <f t="shared" si="2"/>
        <v>531</v>
      </c>
    </row>
    <row r="35" spans="2:12" x14ac:dyDescent="0.25">
      <c r="B35" s="176">
        <v>45264</v>
      </c>
      <c r="C35" s="169">
        <f>+[2]Existencia!$C$170</f>
        <v>2038</v>
      </c>
      <c r="D35" s="49" t="str">
        <f>+[2]Existencia!$D$170</f>
        <v>Desinfectante/ambientador</v>
      </c>
      <c r="E35" s="154" t="s">
        <v>123</v>
      </c>
      <c r="F35" s="165">
        <v>2</v>
      </c>
      <c r="G35" s="154" t="s">
        <v>131</v>
      </c>
      <c r="H35" s="158" t="s">
        <v>144</v>
      </c>
      <c r="I35" s="168">
        <f>+[2]Existencia!$I$170</f>
        <v>215</v>
      </c>
      <c r="J35" s="167">
        <f t="shared" si="0"/>
        <v>430</v>
      </c>
      <c r="K35" s="168">
        <f t="shared" si="1"/>
        <v>77.399999999999991</v>
      </c>
      <c r="L35" s="168">
        <f t="shared" si="2"/>
        <v>507.4</v>
      </c>
    </row>
    <row r="36" spans="2:12" x14ac:dyDescent="0.25">
      <c r="B36" s="176">
        <v>45264</v>
      </c>
      <c r="C36" s="169">
        <f>+[2]Existencia!$C$171</f>
        <v>2118</v>
      </c>
      <c r="D36" s="49" t="str">
        <f>+[2]Existencia!$D$171</f>
        <v>(2) Desinfectante/ambientador</v>
      </c>
      <c r="E36" s="154" t="s">
        <v>123</v>
      </c>
      <c r="F36" s="165">
        <v>1</v>
      </c>
      <c r="G36" s="154" t="s">
        <v>131</v>
      </c>
      <c r="H36" s="158" t="s">
        <v>144</v>
      </c>
      <c r="I36" s="168">
        <f>+[2]Existencia!$I$171</f>
        <v>230</v>
      </c>
      <c r="J36" s="167">
        <f t="shared" si="0"/>
        <v>230</v>
      </c>
      <c r="K36" s="168">
        <f t="shared" si="1"/>
        <v>41.4</v>
      </c>
      <c r="L36" s="168">
        <f t="shared" si="2"/>
        <v>271.39999999999998</v>
      </c>
    </row>
    <row r="37" spans="2:12" x14ac:dyDescent="0.25">
      <c r="B37" s="176">
        <v>45264</v>
      </c>
      <c r="C37" s="169">
        <f>+[2]Existencia!$C$195</f>
        <v>2099</v>
      </c>
      <c r="D37" s="49" t="str">
        <f>+[2]Existencia!$D$195</f>
        <v>(2)Endulzante Splenda</v>
      </c>
      <c r="E37" s="154" t="s">
        <v>122</v>
      </c>
      <c r="F37" s="165">
        <v>1</v>
      </c>
      <c r="G37" s="154" t="s">
        <v>131</v>
      </c>
      <c r="H37" s="158" t="s">
        <v>144</v>
      </c>
      <c r="I37" s="168">
        <f>+[2]Existencia!$I$195</f>
        <v>396</v>
      </c>
      <c r="J37" s="167">
        <f t="shared" si="0"/>
        <v>396</v>
      </c>
      <c r="K37" s="168">
        <f>+J37*16%</f>
        <v>63.36</v>
      </c>
      <c r="L37" s="168">
        <f t="shared" si="2"/>
        <v>459.36</v>
      </c>
    </row>
    <row r="38" spans="2:12" x14ac:dyDescent="0.25">
      <c r="B38" s="176">
        <v>45264</v>
      </c>
      <c r="C38" s="169">
        <f>+[2]Existencia!$C$151</f>
        <v>2020</v>
      </c>
      <c r="D38" s="49" t="str">
        <f>+[2]Existencia!$D$151</f>
        <v>Cremora Nestle 22Onz</v>
      </c>
      <c r="E38" s="154" t="s">
        <v>122</v>
      </c>
      <c r="F38" s="165">
        <v>2</v>
      </c>
      <c r="G38" s="154" t="s">
        <v>131</v>
      </c>
      <c r="H38" s="158" t="s">
        <v>144</v>
      </c>
      <c r="I38" s="168">
        <f>+[2]Existencia!$I$151</f>
        <v>499</v>
      </c>
      <c r="J38" s="167">
        <f t="shared" si="0"/>
        <v>998</v>
      </c>
      <c r="K38" s="168">
        <f t="shared" si="1"/>
        <v>179.64</v>
      </c>
      <c r="L38" s="168">
        <f t="shared" si="2"/>
        <v>1177.6399999999999</v>
      </c>
    </row>
    <row r="39" spans="2:12" x14ac:dyDescent="0.25">
      <c r="B39" s="176">
        <v>45264</v>
      </c>
      <c r="C39" s="169">
        <f>+[2]Existencia!$C$149</f>
        <v>2019</v>
      </c>
      <c r="D39" s="49" t="str">
        <f>+[2]Existencia!$D$149</f>
        <v>Cremora Lite</v>
      </c>
      <c r="E39" s="154" t="s">
        <v>122</v>
      </c>
      <c r="F39" s="165">
        <v>2</v>
      </c>
      <c r="G39" s="154" t="s">
        <v>131</v>
      </c>
      <c r="H39" s="158" t="s">
        <v>144</v>
      </c>
      <c r="I39" s="168">
        <f>+[2]Existencia!$I$149</f>
        <v>320</v>
      </c>
      <c r="J39" s="167">
        <f t="shared" si="0"/>
        <v>640</v>
      </c>
      <c r="K39" s="168">
        <f t="shared" si="1"/>
        <v>115.19999999999999</v>
      </c>
      <c r="L39" s="168">
        <f t="shared" si="2"/>
        <v>755.2</v>
      </c>
    </row>
    <row r="40" spans="2:12" x14ac:dyDescent="0.25">
      <c r="B40" s="176">
        <v>45264</v>
      </c>
      <c r="C40" s="169">
        <f>+[2]Existencia!$C$153</f>
        <v>2022</v>
      </c>
      <c r="D40" s="49" t="str">
        <f>+[2]Existencia!$D$153</f>
        <v>Té genjibre/limón</v>
      </c>
      <c r="E40" s="154" t="s">
        <v>122</v>
      </c>
      <c r="F40" s="165">
        <v>2</v>
      </c>
      <c r="G40" s="154" t="s">
        <v>157</v>
      </c>
      <c r="H40" s="158" t="s">
        <v>144</v>
      </c>
      <c r="I40" s="168">
        <f>+[2]Existencia!$I$153</f>
        <v>250</v>
      </c>
      <c r="J40" s="167">
        <f t="shared" si="0"/>
        <v>500</v>
      </c>
      <c r="K40" s="168">
        <f t="shared" si="1"/>
        <v>90</v>
      </c>
      <c r="L40" s="168">
        <f t="shared" si="2"/>
        <v>590</v>
      </c>
    </row>
    <row r="41" spans="2:12" x14ac:dyDescent="0.25">
      <c r="B41" s="176">
        <v>45264</v>
      </c>
      <c r="C41" s="169">
        <f>+[2]Existencia!$C$155</f>
        <v>2106</v>
      </c>
      <c r="D41" s="49" t="str">
        <f>+[2]Existencia!$D$155</f>
        <v>(2) Te de jengibre y limon</v>
      </c>
      <c r="E41" s="154" t="s">
        <v>122</v>
      </c>
      <c r="F41" s="165">
        <v>2</v>
      </c>
      <c r="G41" s="154" t="s">
        <v>157</v>
      </c>
      <c r="H41" s="158" t="s">
        <v>144</v>
      </c>
      <c r="I41" s="168">
        <f>+[2]Existencia!$I$155</f>
        <v>207</v>
      </c>
      <c r="J41" s="167">
        <f t="shared" si="0"/>
        <v>414</v>
      </c>
      <c r="K41" s="168">
        <f t="shared" si="1"/>
        <v>74.52</v>
      </c>
      <c r="L41" s="168">
        <f t="shared" si="2"/>
        <v>488.52</v>
      </c>
    </row>
    <row r="42" spans="2:12" x14ac:dyDescent="0.25">
      <c r="B42" s="176">
        <v>45264</v>
      </c>
      <c r="C42" s="169">
        <f>+[2]Existencia!$H$75+[2]Existencia!$C$145</f>
        <v>2017</v>
      </c>
      <c r="D42" s="49" t="str">
        <f>+[2]Existencia!$D$145</f>
        <v>Azucar Blanca</v>
      </c>
      <c r="E42" s="154" t="s">
        <v>122</v>
      </c>
      <c r="F42" s="165">
        <v>2</v>
      </c>
      <c r="G42" s="154" t="s">
        <v>131</v>
      </c>
      <c r="H42" s="158" t="s">
        <v>144</v>
      </c>
      <c r="I42" s="168">
        <f>+[2]Existencia!$I$145</f>
        <v>170</v>
      </c>
      <c r="J42" s="167">
        <f t="shared" si="0"/>
        <v>340</v>
      </c>
      <c r="K42" s="168">
        <f>+J42*16%</f>
        <v>54.4</v>
      </c>
      <c r="L42" s="168">
        <f t="shared" si="2"/>
        <v>394.4</v>
      </c>
    </row>
    <row r="43" spans="2:12" x14ac:dyDescent="0.25">
      <c r="B43" s="176">
        <v>45264</v>
      </c>
      <c r="C43" s="169">
        <f>+[2]Existencia!$C$147</f>
        <v>2018</v>
      </c>
      <c r="D43" s="49" t="str">
        <f>+[2]Existencia!$D$147</f>
        <v>Azucar parda</v>
      </c>
      <c r="E43" s="154" t="s">
        <v>122</v>
      </c>
      <c r="F43" s="165">
        <v>2</v>
      </c>
      <c r="G43" s="154" t="s">
        <v>131</v>
      </c>
      <c r="H43" s="158" t="s">
        <v>144</v>
      </c>
      <c r="I43" s="168">
        <f>+[2]Existencia!$I$147</f>
        <v>141</v>
      </c>
      <c r="J43" s="167">
        <f t="shared" si="0"/>
        <v>282</v>
      </c>
      <c r="K43" s="168">
        <f>+J43*16%</f>
        <v>45.12</v>
      </c>
      <c r="L43" s="168">
        <f t="shared" si="2"/>
        <v>327.12</v>
      </c>
    </row>
    <row r="44" spans="2:12" x14ac:dyDescent="0.25">
      <c r="B44" s="176">
        <v>45264</v>
      </c>
      <c r="C44" s="169">
        <f>+[2]Existencia!$C$181</f>
        <v>2046</v>
      </c>
      <c r="D44" s="49" t="str">
        <f>+[2]Existencia!$D$181</f>
        <v>Platos desechables No. 6</v>
      </c>
      <c r="E44" s="154" t="s">
        <v>146</v>
      </c>
      <c r="F44" s="165">
        <v>2</v>
      </c>
      <c r="G44" s="154" t="s">
        <v>132</v>
      </c>
      <c r="H44" s="158" t="s">
        <v>144</v>
      </c>
      <c r="I44" s="168">
        <f>+[2]Existencia!$I$181</f>
        <v>53</v>
      </c>
      <c r="J44" s="167">
        <f t="shared" si="0"/>
        <v>106</v>
      </c>
      <c r="K44" s="168">
        <f t="shared" si="1"/>
        <v>19.079999999999998</v>
      </c>
      <c r="L44" s="168">
        <f t="shared" si="2"/>
        <v>125.08</v>
      </c>
    </row>
    <row r="45" spans="2:12" x14ac:dyDescent="0.25">
      <c r="B45" s="176">
        <v>45264</v>
      </c>
      <c r="C45" s="169">
        <f>+[2]Existencia!$C$184</f>
        <v>2047</v>
      </c>
      <c r="D45" s="49" t="str">
        <f>+[2]Existencia!$D$184</f>
        <v>Platos desechables No. 9</v>
      </c>
      <c r="E45" s="154" t="s">
        <v>146</v>
      </c>
      <c r="F45" s="165">
        <v>3</v>
      </c>
      <c r="G45" s="154" t="s">
        <v>132</v>
      </c>
      <c r="H45" s="158" t="s">
        <v>144</v>
      </c>
      <c r="I45" s="168">
        <f>+[2]Existencia!$I$184</f>
        <v>66</v>
      </c>
      <c r="J45" s="167">
        <f t="shared" si="0"/>
        <v>198</v>
      </c>
      <c r="K45" s="168">
        <f t="shared" si="1"/>
        <v>35.64</v>
      </c>
      <c r="L45" s="168">
        <f t="shared" si="2"/>
        <v>233.64</v>
      </c>
    </row>
    <row r="46" spans="2:12" x14ac:dyDescent="0.25">
      <c r="B46" s="176">
        <v>45264</v>
      </c>
      <c r="C46" s="169">
        <f>+C11</f>
        <v>2043</v>
      </c>
      <c r="D46" s="49" t="str">
        <f>+D11</f>
        <v>Cuchara plasticas</v>
      </c>
      <c r="E46" s="154" t="s">
        <v>146</v>
      </c>
      <c r="F46" s="165">
        <v>2</v>
      </c>
      <c r="G46" s="154" t="s">
        <v>132</v>
      </c>
      <c r="H46" s="158" t="s">
        <v>144</v>
      </c>
      <c r="I46" s="168">
        <f>+I11</f>
        <v>14.3</v>
      </c>
      <c r="J46" s="167">
        <f t="shared" si="0"/>
        <v>28.6</v>
      </c>
      <c r="K46" s="168">
        <f t="shared" si="1"/>
        <v>5.1479999999999997</v>
      </c>
      <c r="L46" s="168">
        <f t="shared" si="2"/>
        <v>33.748000000000005</v>
      </c>
    </row>
    <row r="47" spans="2:12" x14ac:dyDescent="0.25">
      <c r="B47" s="176">
        <v>45264</v>
      </c>
      <c r="C47" s="169">
        <f>+C24</f>
        <v>2109</v>
      </c>
      <c r="D47" s="49" t="str">
        <f>+D24</f>
        <v>(2) Vasos plasticos No. 10</v>
      </c>
      <c r="E47" s="154" t="s">
        <v>146</v>
      </c>
      <c r="F47" s="165">
        <v>1</v>
      </c>
      <c r="G47" s="154" t="s">
        <v>132</v>
      </c>
      <c r="H47" s="158" t="s">
        <v>144</v>
      </c>
      <c r="I47" s="168">
        <f>+I24</f>
        <v>110</v>
      </c>
      <c r="J47" s="167">
        <f t="shared" si="0"/>
        <v>110</v>
      </c>
      <c r="K47" s="168">
        <f t="shared" si="1"/>
        <v>19.8</v>
      </c>
      <c r="L47" s="168">
        <f t="shared" si="2"/>
        <v>129.80000000000001</v>
      </c>
    </row>
    <row r="48" spans="2:12" x14ac:dyDescent="0.25">
      <c r="B48" s="176">
        <v>45264</v>
      </c>
      <c r="C48" s="169">
        <f>+[2]Existencia!$C$71</f>
        <v>1078</v>
      </c>
      <c r="D48" s="49" t="str">
        <f>+[2]Existencia!$D$71</f>
        <v>Banderitas de color/ Marcador de pagina</v>
      </c>
      <c r="E48" s="154" t="s">
        <v>122</v>
      </c>
      <c r="F48" s="165">
        <v>1</v>
      </c>
      <c r="G48" s="154" t="s">
        <v>151</v>
      </c>
      <c r="H48" s="158" t="s">
        <v>152</v>
      </c>
      <c r="I48" s="168">
        <f>+[2]Existencia!$I$71</f>
        <v>45</v>
      </c>
      <c r="J48" s="167">
        <f t="shared" si="0"/>
        <v>45</v>
      </c>
      <c r="K48" s="168">
        <f t="shared" si="1"/>
        <v>8.1</v>
      </c>
      <c r="L48" s="168">
        <f t="shared" si="2"/>
        <v>53.1</v>
      </c>
    </row>
    <row r="49" spans="2:12" x14ac:dyDescent="0.25">
      <c r="B49" s="176">
        <v>45264</v>
      </c>
      <c r="C49" s="169">
        <f>+[2]Existencia!$C$102</f>
        <v>1117</v>
      </c>
      <c r="D49" s="49" t="str">
        <f>+[2]Existencia!$D$102</f>
        <v>Mouse Pad</v>
      </c>
      <c r="E49" s="154" t="s">
        <v>122</v>
      </c>
      <c r="F49" s="165">
        <v>1</v>
      </c>
      <c r="G49" s="154" t="s">
        <v>151</v>
      </c>
      <c r="H49" s="158" t="s">
        <v>158</v>
      </c>
      <c r="I49" s="168">
        <f>+[2]Existencia!$I$102</f>
        <v>75</v>
      </c>
      <c r="J49" s="167">
        <f t="shared" si="0"/>
        <v>75</v>
      </c>
      <c r="K49" s="168">
        <f t="shared" si="1"/>
        <v>13.5</v>
      </c>
      <c r="L49" s="168">
        <f t="shared" si="2"/>
        <v>88.5</v>
      </c>
    </row>
    <row r="50" spans="2:12" x14ac:dyDescent="0.25">
      <c r="B50" s="176" t="s">
        <v>130</v>
      </c>
      <c r="C50" s="169">
        <f>+[2]Existencia!$C$43</f>
        <v>1043</v>
      </c>
      <c r="D50" s="49" t="str">
        <f>+[2]Existencia!$D$43</f>
        <v>Grapas standard</v>
      </c>
      <c r="E50" s="154" t="s">
        <v>122</v>
      </c>
      <c r="F50" s="165">
        <v>2</v>
      </c>
      <c r="G50" s="154" t="s">
        <v>151</v>
      </c>
      <c r="H50" s="158" t="s">
        <v>159</v>
      </c>
      <c r="I50" s="168">
        <f>+[2]Existencia!$I$43</f>
        <v>40</v>
      </c>
      <c r="J50" s="167">
        <f t="shared" si="0"/>
        <v>80</v>
      </c>
      <c r="K50" s="168">
        <f t="shared" si="1"/>
        <v>14.399999999999999</v>
      </c>
      <c r="L50" s="168">
        <f t="shared" si="2"/>
        <v>94.4</v>
      </c>
    </row>
    <row r="51" spans="2:12" x14ac:dyDescent="0.25">
      <c r="B51" s="176" t="s">
        <v>130</v>
      </c>
      <c r="C51" s="169">
        <f>+C19</f>
        <v>1052</v>
      </c>
      <c r="D51" s="49" t="str">
        <f>+D19</f>
        <v>Libretas Gde. Blanca</v>
      </c>
      <c r="E51" s="154" t="s">
        <v>122</v>
      </c>
      <c r="F51" s="165">
        <v>2</v>
      </c>
      <c r="G51" s="154" t="s">
        <v>151</v>
      </c>
      <c r="H51" s="158" t="s">
        <v>154</v>
      </c>
      <c r="I51" s="168">
        <f>+I19</f>
        <v>30</v>
      </c>
      <c r="J51" s="167">
        <f t="shared" si="0"/>
        <v>60</v>
      </c>
      <c r="K51" s="168">
        <f t="shared" si="1"/>
        <v>10.799999999999999</v>
      </c>
      <c r="L51" s="168">
        <f t="shared" si="2"/>
        <v>70.8</v>
      </c>
    </row>
    <row r="52" spans="2:12" x14ac:dyDescent="0.25">
      <c r="B52" s="176" t="s">
        <v>130</v>
      </c>
      <c r="C52" s="169">
        <f>+C7</f>
        <v>1051</v>
      </c>
      <c r="D52" s="49" t="str">
        <f>+D7</f>
        <v>Libretas Peq. Blanca rayada</v>
      </c>
      <c r="E52" s="154" t="s">
        <v>122</v>
      </c>
      <c r="F52" s="165">
        <v>3</v>
      </c>
      <c r="G52" s="154" t="s">
        <v>151</v>
      </c>
      <c r="H52" s="158" t="s">
        <v>154</v>
      </c>
      <c r="I52" s="168">
        <f>+I7</f>
        <v>30</v>
      </c>
      <c r="J52" s="167">
        <f t="shared" si="0"/>
        <v>90</v>
      </c>
      <c r="K52" s="168">
        <f t="shared" si="1"/>
        <v>16.2</v>
      </c>
      <c r="L52" s="168">
        <f t="shared" si="2"/>
        <v>106.2</v>
      </c>
    </row>
    <row r="53" spans="2:12" ht="15.75" thickBot="1" x14ac:dyDescent="0.3">
      <c r="B53" s="177"/>
      <c r="C53" s="170"/>
      <c r="D53" s="25"/>
      <c r="E53" s="25"/>
      <c r="F53" s="171"/>
      <c r="G53" s="25"/>
      <c r="H53" s="3"/>
      <c r="I53" s="172"/>
      <c r="J53" s="173"/>
      <c r="K53" s="174">
        <f>SUM(K4:K52)</f>
        <v>2644.1619999999998</v>
      </c>
      <c r="L53" s="174">
        <f>SUM(L4:L52)</f>
        <v>18029.061999999994</v>
      </c>
    </row>
    <row r="54" spans="2:12" ht="15.75" thickTop="1" x14ac:dyDescent="0.25"/>
    <row r="133" s="5" customFormat="1" x14ac:dyDescent="0.25"/>
  </sheetData>
  <mergeCells count="1">
    <mergeCell ref="F2:I2"/>
  </mergeCells>
  <pageMargins left="0.7" right="0.7" top="0.75" bottom="0.75" header="0.3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2023-05-16T12:34:42Z</cp:lastPrinted>
  <dcterms:created xsi:type="dcterms:W3CDTF">2018-04-17T18:57:16Z</dcterms:created>
  <dcterms:modified xsi:type="dcterms:W3CDTF">2023-05-16T12:36:39Z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