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563" documentId="13_ncr:1_{272474FD-14FB-46C9-A5F4-03F9F094FDA0}" xr6:coauthVersionLast="47" xr6:coauthVersionMax="47" xr10:uidLastSave="{A7F703AA-E57F-45FA-B48D-95C40998F0A8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definedNames>
    <definedName name="_xlnm.Print_Area" localSheetId="5">'NOTA 5'!$B$1:$L$38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4" i="21" l="1"/>
  <c r="K64" i="21"/>
  <c r="K21" i="21" l="1"/>
  <c r="K20" i="21"/>
  <c r="L20" i="21" s="1"/>
  <c r="L6" i="2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" i="21"/>
  <c r="K6" i="21"/>
  <c r="K7" i="21"/>
  <c r="K8" i="21"/>
  <c r="K9" i="21"/>
  <c r="K10" i="21"/>
  <c r="K11" i="21"/>
  <c r="K12" i="21"/>
  <c r="K14" i="21"/>
  <c r="K15" i="21"/>
  <c r="K16" i="21"/>
  <c r="K17" i="21"/>
  <c r="K18" i="21"/>
  <c r="K19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" i="21"/>
  <c r="J25" i="7"/>
  <c r="I25" i="7"/>
  <c r="C36" i="2" s="1"/>
  <c r="K24" i="7"/>
  <c r="K23" i="7"/>
  <c r="K25" i="7" s="1"/>
  <c r="D15" i="6"/>
  <c r="C29" i="2"/>
  <c r="N84" i="8"/>
  <c r="K21" i="7"/>
  <c r="K20" i="7"/>
  <c r="K19" i="7"/>
  <c r="N83" i="8"/>
  <c r="N82" i="8"/>
  <c r="J63" i="21" l="1"/>
  <c r="K22" i="7"/>
  <c r="K18" i="7"/>
  <c r="K63" i="21" l="1"/>
  <c r="L63" i="21" s="1"/>
  <c r="C25" i="9" s="1"/>
  <c r="K17" i="7"/>
  <c r="N81" i="8" l="1"/>
  <c r="J93" i="8" l="1"/>
  <c r="J92" i="8"/>
  <c r="J91" i="8"/>
  <c r="J90" i="8"/>
  <c r="J89" i="8"/>
  <c r="J88" i="8"/>
  <c r="J87" i="8"/>
  <c r="J86" i="8"/>
  <c r="J85" i="8"/>
  <c r="J84" i="8"/>
  <c r="J83" i="8"/>
  <c r="J82" i="8"/>
  <c r="K16" i="7"/>
  <c r="N80" i="8" l="1"/>
  <c r="N79" i="8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<sst xmlns="http://schemas.openxmlformats.org/spreadsheetml/2006/main" count="501" uniqueCount="239">
  <si>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</si>
  <si>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</si>
  <si>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</si>
  <si>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</si>
  <si>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</si>
  <si>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</si>
  <si>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</si>
  <si>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</si>
  <si>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</si>
  <si>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</si>
  <si>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</si>
  <si>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</si>
  <si>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</si>
  <si>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</si>
  <si>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</si>
  <si>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</si>
  <si>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</si>
  <si>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</si>
  <si>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</si>
  <si>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</si>
  <si>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</si>
  <si>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</si>
  <si>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</si>
  <si>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</si>
  <si>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</si>
  <si>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</si>
  <si>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</si>
  <si>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</si>
  <si>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</si>
  <si>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</si>
  <si>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</si>
  <si>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</si>
  <si>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</si>
  <si>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</si>
  <si>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</si>
  <si>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</si>
  <si>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</si>
  <si>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</si>
  <si>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</si>
  <si>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</si>
  <si>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</si>
  <si>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</si>
  <si>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</si>
  <si>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</si>
  <si>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</si>
  <si>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</si>
  <si>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</si>
  <si>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</si>
  <si>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</si>
  <si>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</si>
  <si>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</si>
  <si>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</si>
  <si>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</si>
  <si>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</si>
  <si>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</si>
  <si>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</si>
  <si>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</si>
  <si>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</si>
  <si>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</si>
  <si>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</si>
  <si>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</si>
  <si>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</si>
  <si>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</si>
  <si>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</si>
  <si>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</si>
  <si>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</si>
  <si>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</si>
  <si>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</si>
  <si>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</si>
  <si>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</si>
  <si>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</si>
  <si>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</si>
  <si>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</si>
  <si>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</si>
  <si>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</si>
  <si>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</si>
  <si>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</si>
  <si>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</si>
  <si>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</si>
  <si>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</si>
  <si>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</si>
  <si>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</si>
  <si>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</si>
  <si>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</si>
  <si>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</si>
  <si>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</si>
  <si>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</si>
  <si>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</si>
  <si>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</si>
  <si>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</si>
  <si>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</si>
  <si>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</si>
  <si>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</si>
  <si>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</si>
  <si>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</si>
  <si>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</si>
  <si>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</si>
  <si>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</si>
  <si>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</si>
  <si>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</si>
  <si>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</si>
  <si>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</si>
  <si>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</si>
  <si>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</si>
  <si>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</si>
  <si>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</si>
  <si>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</si>
  <si>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</si>
  <si>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</si>
  <si>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</si>
  <si>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</si>
  <si>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</si>
  <si>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</si>
  <si>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</si>
  <si>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</si>
  <si>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</si>
  <si>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</si>
  <si>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</si>
  <si>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N/A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</si>
  <si>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</si>
  <si>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</si>
  <si>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</si>
  <si>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</si>
  <si>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</si>
  <si>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</si>
  <si>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</si>
  <si>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</si>
  <si>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</si>
  <si>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</si>
  <si>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</si>
  <si>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</si>
  <si>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16/05/2024</t>
  </si>
  <si>
    <t>24/05/2024</t>
  </si>
  <si>
    <t>131-35395-9</t>
  </si>
  <si>
    <t>AL 31 MAYO 2024</t>
  </si>
  <si>
    <t>Al 31 MAYO 2024</t>
  </si>
  <si>
    <t>al 31 MAYO 2024</t>
  </si>
  <si>
    <t>DISPONIBILIDAD EN BANCO BALANCE CONCILIACION BANCARIA  AL 31 MAYO 2024</t>
  </si>
  <si>
    <t>TOTAL DISP.  EFECTIVO EN CAJA Y BANCO AL 31/05/2024</t>
  </si>
  <si>
    <t>BALANCE FINAL MATERIAL GASTABLE AL 30/04/2024</t>
  </si>
  <si>
    <t>ENTRADAS MES DE MAYO 2024</t>
  </si>
  <si>
    <t>TOTAL DISPONIBILIDAD AL MES DE MAYO 2024</t>
  </si>
  <si>
    <t>SALIDAS MES MAYO 2024</t>
  </si>
  <si>
    <t>TOTAL DISPONIBILIDAD MATERIAL GASTABLE / SUMINISTROS AL 31 MAYO 2024</t>
  </si>
  <si>
    <t>MERCA DEL ATLANTICO</t>
  </si>
  <si>
    <t>15/05/2024</t>
  </si>
  <si>
    <t>27/05/2024</t>
  </si>
  <si>
    <t>15/06/2024</t>
  </si>
  <si>
    <t>101-01433-4</t>
  </si>
  <si>
    <t>B1500009700</t>
  </si>
  <si>
    <t>EDITORA LISTIN DIARIO</t>
  </si>
  <si>
    <t>PARTICIPACION EN SEMANA DE LA GEOGRAFIA</t>
  </si>
  <si>
    <t>31/05/2024</t>
  </si>
  <si>
    <t>30/06/2024</t>
  </si>
  <si>
    <t>B1500530960</t>
  </si>
  <si>
    <t>ENERGIA CORRESP. A MAYO</t>
  </si>
  <si>
    <t>16/06/2024</t>
  </si>
  <si>
    <t>27/06/2024</t>
  </si>
  <si>
    <t>E450000043347</t>
  </si>
  <si>
    <t>E450000044286</t>
  </si>
  <si>
    <t>E450000045154</t>
  </si>
  <si>
    <t>E450000044727</t>
  </si>
  <si>
    <t>E450000044754</t>
  </si>
  <si>
    <t>COMUNICACIONES MAYO</t>
  </si>
  <si>
    <t>CAPACITACION AL EQUIPO TECNICO</t>
  </si>
  <si>
    <t>KONSGBERG</t>
  </si>
  <si>
    <t>21/05/2024</t>
  </si>
  <si>
    <t>21/06/2024</t>
  </si>
  <si>
    <t>ALMUERZO ACTIVIDAD</t>
  </si>
  <si>
    <t>B1500000753</t>
  </si>
  <si>
    <t>24/06/2024</t>
  </si>
  <si>
    <t>13/5/2024</t>
  </si>
  <si>
    <t>16/5/2024</t>
  </si>
  <si>
    <t>20/5/2024</t>
  </si>
  <si>
    <t>21/5/2024</t>
  </si>
  <si>
    <t>22/5/2024</t>
  </si>
  <si>
    <t>23/5/2024</t>
  </si>
  <si>
    <t>24/5/2024</t>
  </si>
  <si>
    <t>28/5/2024</t>
  </si>
  <si>
    <t>29/5/2024</t>
  </si>
  <si>
    <t>Servilletas</t>
  </si>
  <si>
    <t>Paquete</t>
  </si>
  <si>
    <t>Papel de Baño de dispensador</t>
  </si>
  <si>
    <t>Unidad</t>
  </si>
  <si>
    <t>Platos desechables No. 9</t>
  </si>
  <si>
    <t>Platos desechables No. 6</t>
  </si>
  <si>
    <t>Vasos Plasticos No. 10</t>
  </si>
  <si>
    <t>Cuchara plasticas</t>
  </si>
  <si>
    <t>Lapiz Carbon</t>
  </si>
  <si>
    <t>Bandas (Gomitas)</t>
  </si>
  <si>
    <t>Caja</t>
  </si>
  <si>
    <t>Sharpie negro</t>
  </si>
  <si>
    <t>Carpetas vinyl 3"</t>
  </si>
  <si>
    <t>Té genjibre/limón</t>
  </si>
  <si>
    <t>Pilas AAA paquete de 2/1</t>
  </si>
  <si>
    <t>Protector Hojas Carpetas</t>
  </si>
  <si>
    <t xml:space="preserve">Folder 8½ X 11 </t>
  </si>
  <si>
    <t>Azucar Blanca</t>
  </si>
  <si>
    <t>Azucar parda</t>
  </si>
  <si>
    <t>Cremora Lite</t>
  </si>
  <si>
    <t>Te de Manzanilla</t>
  </si>
  <si>
    <t>Vasos de pepel No.7</t>
  </si>
  <si>
    <t>Desinfectante/ambientador</t>
  </si>
  <si>
    <t>(3) Fundas Negras baño</t>
  </si>
  <si>
    <t>Detergente en polvo</t>
  </si>
  <si>
    <t xml:space="preserve">Lavaplatos liquido </t>
  </si>
  <si>
    <t>Detergente Liquido para pisos</t>
  </si>
  <si>
    <t>Galón</t>
  </si>
  <si>
    <t>Cloro</t>
  </si>
  <si>
    <t>Rollo Papel Sumadora</t>
  </si>
  <si>
    <t>Pilas AA paquete de 2/1</t>
  </si>
  <si>
    <t xml:space="preserve">Papel Bond 8½ X 11 </t>
  </si>
  <si>
    <t>Resma</t>
  </si>
  <si>
    <t>Cover para encuadernación Transparente</t>
  </si>
  <si>
    <t>Liquid Paper Brocha</t>
  </si>
  <si>
    <t xml:space="preserve">Sharpie Azul </t>
  </si>
  <si>
    <t>Servilletas C-Fold</t>
  </si>
  <si>
    <t xml:space="preserve">Clips Billeteros32mm </t>
  </si>
  <si>
    <t>Clips Billeteros 25mm</t>
  </si>
  <si>
    <t>Clips Billeteros 19mm</t>
  </si>
  <si>
    <t>Lapiceros Talbot Azul</t>
  </si>
  <si>
    <t>USB CIMO 2016</t>
  </si>
  <si>
    <t>Café Santo Domingo molido 1lb</t>
  </si>
  <si>
    <t>CRISTINA</t>
  </si>
  <si>
    <t>BERNA</t>
  </si>
  <si>
    <t>AREA FINANCIERA</t>
  </si>
  <si>
    <t>CAMILA</t>
  </si>
  <si>
    <t>EDDY</t>
  </si>
  <si>
    <t>DANIELA</t>
  </si>
  <si>
    <t>CENTRO COPIADO</t>
  </si>
  <si>
    <t>ANDREA</t>
  </si>
  <si>
    <t>RRHH</t>
  </si>
  <si>
    <t>2.3.3.2.01</t>
  </si>
  <si>
    <t>2.3.5.5.01</t>
  </si>
  <si>
    <t>2.3.9.2.01</t>
  </si>
  <si>
    <t>2.3.1.1.01</t>
  </si>
  <si>
    <t>2.3.9.6.01</t>
  </si>
  <si>
    <t>2.3.9.1.01</t>
  </si>
  <si>
    <t>SALIDA MAYO 2024 MATERIAL GASTABE DE OFICINA Y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</si>
</sst>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17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3" fontId="1" fillId="0" borderId="0" xfId="1" applyFont="1" applyBorder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0" fillId="0" borderId="4" xfId="0" applyBorder="1" applyAlignment="1">
      <alignment horizontal="left"/>
    </xf>
    <xf numFmtId="0" fontId="0" fillId="0" borderId="19" xfId="0" applyBorder="1"/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14" fontId="18" fillId="8" borderId="0" xfId="0" applyNumberFormat="1" applyFont="1" applyFill="1" applyAlignment="1">
      <alignment horizontal="left"/>
    </xf>
    <xf numFmtId="14" fontId="24" fillId="12" borderId="20" xfId="0" applyNumberFormat="1" applyFont="1" applyFill="1" applyBorder="1"/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B19" sqref="B19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4" t="s">
        <v>63</v>
      </c>
      <c r="C8" s="174"/>
    </row>
    <row r="9" spans="2:5" ht="15.75" x14ac:dyDescent="0.25">
      <c r="B9" s="175" t="s">
        <v>64</v>
      </c>
      <c r="C9" s="175"/>
    </row>
    <row r="10" spans="2:5" ht="15.75" x14ac:dyDescent="0.25">
      <c r="B10" s="175" t="s">
        <v>0</v>
      </c>
      <c r="C10" s="175"/>
      <c r="E10" s="3"/>
    </row>
    <row r="11" spans="2:5" hidden="1" x14ac:dyDescent="0.25">
      <c r="B11" s="177"/>
      <c r="C11" s="177"/>
      <c r="E11" s="3"/>
    </row>
    <row r="12" spans="2:5" ht="18.75" x14ac:dyDescent="0.25">
      <c r="B12" s="174" t="s">
        <v>1</v>
      </c>
      <c r="C12" s="174"/>
      <c r="E12" s="3"/>
    </row>
    <row r="13" spans="2:5" ht="18.75" x14ac:dyDescent="0.3">
      <c r="B13" s="175" t="s">
        <v>134</v>
      </c>
      <c r="C13" s="175"/>
      <c r="E13" s="2"/>
    </row>
    <row r="14" spans="2:5" x14ac:dyDescent="0.25">
      <c r="B14" s="176" t="s">
        <v>109</v>
      </c>
      <c r="C14" s="176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178598.74</v>
      </c>
    </row>
    <row r="20" spans="2:9" x14ac:dyDescent="0.25">
      <c r="B20" s="10" t="s">
        <v>46</v>
      </c>
      <c r="C20" s="75">
        <f>+'NOTA 2'!D29</f>
        <v>350001.97340000002</v>
      </c>
      <c r="D20" s="16"/>
    </row>
    <row r="21" spans="2:9" x14ac:dyDescent="0.25">
      <c r="B21" s="9" t="s">
        <v>4</v>
      </c>
      <c r="C21" s="17">
        <f>SUM(C19:C20)</f>
        <v>528600.71340000001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11329194.869999999</v>
      </c>
    </row>
    <row r="25" spans="2:9" x14ac:dyDescent="0.25">
      <c r="B25" s="11" t="s">
        <v>43</v>
      </c>
      <c r="C25" s="74">
        <f>+'NOTA 4'!D16</f>
        <v>444904.71</v>
      </c>
    </row>
    <row r="26" spans="2:9" x14ac:dyDescent="0.25">
      <c r="B26" s="12" t="s">
        <v>6</v>
      </c>
      <c r="C26" s="6">
        <f>SUM(C24:C25)</f>
        <v>11774099.58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'!N84</f>
        <v>254444.33250000002</v>
      </c>
      <c r="I29" s="5"/>
    </row>
    <row r="30" spans="2:9" x14ac:dyDescent="0.25">
      <c r="B30" s="9" t="s">
        <v>62</v>
      </c>
      <c r="C30" s="17">
        <f>SUM(C29)</f>
        <v>254444.33250000002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12557144.6259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5'!I25</f>
        <v>2328044.2800000003</v>
      </c>
    </row>
    <row r="37" spans="2:3" x14ac:dyDescent="0.25">
      <c r="B37" s="14" t="s">
        <v>73</v>
      </c>
      <c r="C37" s="16">
        <f>SUM(C36)</f>
        <v>2328044.2800000003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10229100.345899999</v>
      </c>
    </row>
    <row r="45" spans="2:3" x14ac:dyDescent="0.25">
      <c r="B45" s="14" t="s">
        <v>11</v>
      </c>
      <c r="C45" s="16">
        <f>SUM(C44+0)</f>
        <v>10229100.345899999</v>
      </c>
    </row>
    <row r="47" spans="2:3" x14ac:dyDescent="0.25">
      <c r="B47" s="76" t="s">
        <v>12</v>
      </c>
      <c r="C47" s="77">
        <f>SUM(C37+C45)</f>
        <v>12557144.6259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8" t="s">
        <v>0</v>
      </c>
      <c r="C9" s="178"/>
    </row>
    <row r="10" spans="2:24" ht="18.75" x14ac:dyDescent="0.3">
      <c r="B10" s="179" t="s">
        <v>53</v>
      </c>
      <c r="C10" s="179"/>
      <c r="I10" s="14"/>
    </row>
    <row r="11" spans="2:24" ht="18.75" x14ac:dyDescent="0.3">
      <c r="B11" s="179" t="s">
        <v>135</v>
      </c>
      <c r="C11" s="179"/>
    </row>
    <row r="12" spans="2:24" ht="18.75" x14ac:dyDescent="0.3">
      <c r="B12" s="179" t="s">
        <v>55</v>
      </c>
      <c r="C12" s="179"/>
    </row>
    <row r="13" spans="2:24" ht="18.75" x14ac:dyDescent="0.3">
      <c r="B13" s="180" t="s">
        <v>52</v>
      </c>
      <c r="C13" s="179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137</v>
      </c>
      <c r="C18" s="40">
        <v>138598.74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138</v>
      </c>
      <c r="C21" s="54">
        <f>SUM(C18:C20)</f>
        <v>178598.74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9" zoomScale="80" zoomScaleNormal="80" workbookViewId="0">
      <selection activeCell="C25" sqref="C25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82" t="s">
        <v>0</v>
      </c>
      <c r="C7" s="182"/>
      <c r="D7" s="182"/>
    </row>
    <row r="8" spans="2:21" ht="18.75" x14ac:dyDescent="0.3">
      <c r="B8" s="179" t="s">
        <v>87</v>
      </c>
      <c r="C8" s="179"/>
      <c r="D8" s="179"/>
    </row>
    <row r="9" spans="2:21" ht="18.75" x14ac:dyDescent="0.3">
      <c r="B9" s="179" t="s">
        <v>136</v>
      </c>
      <c r="C9" s="179"/>
      <c r="D9" s="179"/>
    </row>
    <row r="10" spans="2:21" ht="18.75" x14ac:dyDescent="0.3">
      <c r="B10" s="179" t="s">
        <v>55</v>
      </c>
      <c r="C10" s="179"/>
      <c r="D10" s="179"/>
    </row>
    <row r="11" spans="2:21" ht="18.75" x14ac:dyDescent="0.3">
      <c r="B11" s="180" t="s">
        <v>70</v>
      </c>
      <c r="C11" s="179"/>
      <c r="D11" s="179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139</v>
      </c>
      <c r="C15" s="39"/>
      <c r="D15" s="58">
        <v>407653.89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140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141</v>
      </c>
      <c r="C21" s="42"/>
      <c r="D21" s="59">
        <f>+D15+C18</f>
        <v>407653.89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142</v>
      </c>
      <c r="C25" s="140">
        <f>+INVENTARIO!L64</f>
        <v>57651.916600000004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81" t="s">
        <v>143</v>
      </c>
      <c r="C29" s="181"/>
      <c r="D29" s="135">
        <f>+D21-C25</f>
        <v>350001.97340000002</v>
      </c>
      <c r="G29" s="29"/>
      <c r="H29" s="16"/>
      <c r="I29" s="29"/>
      <c r="J29" s="16"/>
      <c r="K29" s="16"/>
    </row>
    <row r="30" spans="2:11" ht="21" customHeight="1" x14ac:dyDescent="0.25">
      <c r="B30" s="181"/>
      <c r="C30" s="181"/>
      <c r="D30" s="13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80</v>
      </c>
      <c r="C38" s="61"/>
      <c r="G38" s="29"/>
      <c r="H38" s="29"/>
      <c r="I38" s="29"/>
      <c r="J38" s="16"/>
      <c r="K38" s="16"/>
    </row>
    <row r="39" spans="2:11" x14ac:dyDescent="0.25">
      <c r="B39" s="70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3" zoomScaleNormal="100" workbookViewId="0">
      <selection activeCell="N84" sqref="N84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90" t="s">
        <v>0</v>
      </c>
      <c r="H4" s="190"/>
      <c r="I4" s="190"/>
      <c r="J4" s="190"/>
      <c r="K4" s="190"/>
      <c r="L4" s="190"/>
      <c r="M4" s="14"/>
      <c r="N4" s="14"/>
      <c r="O4" s="14"/>
    </row>
    <row r="5" spans="7:15" x14ac:dyDescent="0.25">
      <c r="G5" s="176" t="s">
        <v>35</v>
      </c>
      <c r="H5" s="176"/>
      <c r="I5" s="176"/>
      <c r="J5" s="176"/>
      <c r="K5" s="176"/>
      <c r="L5" s="176"/>
    </row>
    <row r="6" spans="7:15" x14ac:dyDescent="0.25">
      <c r="G6" s="176" t="s">
        <v>134</v>
      </c>
      <c r="H6" s="176"/>
      <c r="I6" s="176"/>
      <c r="J6" s="176"/>
      <c r="K6" s="176"/>
      <c r="L6" s="176"/>
    </row>
    <row r="7" spans="7:15" x14ac:dyDescent="0.25">
      <c r="G7" s="191" t="s">
        <v>50</v>
      </c>
      <c r="H7" s="191"/>
      <c r="I7" s="191"/>
      <c r="J7" s="191"/>
      <c r="K7" s="191"/>
      <c r="L7" s="191"/>
      <c r="M7" s="133"/>
      <c r="N7" s="133"/>
    </row>
    <row r="10" spans="7:15" x14ac:dyDescent="0.25">
      <c r="I10" s="188" t="s">
        <v>113</v>
      </c>
      <c r="J10" s="189"/>
      <c r="K10" s="189"/>
      <c r="L10" s="189"/>
    </row>
    <row r="11" spans="7:15" x14ac:dyDescent="0.25">
      <c r="G11" s="187" t="s">
        <v>77</v>
      </c>
      <c r="H11" s="187"/>
      <c r="I11" s="78" t="s">
        <v>16</v>
      </c>
      <c r="J11" s="78" t="s">
        <v>15</v>
      </c>
      <c r="L11" s="78" t="s">
        <v>13</v>
      </c>
    </row>
    <row r="12" spans="7:15" x14ac:dyDescent="0.25">
      <c r="G12" s="187" t="s">
        <v>32</v>
      </c>
      <c r="H12" s="187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85" t="s">
        <v>14</v>
      </c>
      <c r="M19" s="186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6" t="s">
        <v>32</v>
      </c>
      <c r="I21" s="176"/>
      <c r="J21" s="176"/>
      <c r="K21" s="27">
        <v>404099.66</v>
      </c>
      <c r="L21" s="20" t="s">
        <v>89</v>
      </c>
      <c r="M21" s="20" t="s">
        <v>90</v>
      </c>
      <c r="N21" s="85"/>
    </row>
    <row r="22" spans="7:24" hidden="1" x14ac:dyDescent="0.25">
      <c r="G22" s="84"/>
      <c r="H22" s="176" t="s">
        <v>77</v>
      </c>
      <c r="I22" s="176"/>
      <c r="J22" s="176"/>
      <c r="K22" s="27">
        <v>191365.2</v>
      </c>
      <c r="L22" s="20">
        <v>43839</v>
      </c>
      <c r="M22" s="20" t="s">
        <v>91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3" t="s">
        <v>41</v>
      </c>
      <c r="H23" s="184"/>
      <c r="I23" s="184"/>
      <c r="J23" s="184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3" t="s">
        <v>39</v>
      </c>
      <c r="H24" s="184"/>
      <c r="I24" s="184"/>
      <c r="J24" s="184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3" t="s">
        <v>40</v>
      </c>
      <c r="H25" s="184"/>
      <c r="I25" s="184"/>
      <c r="J25" s="184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3" t="s">
        <v>42</v>
      </c>
      <c r="H26" s="184"/>
      <c r="I26" s="184"/>
      <c r="J26" s="184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93</v>
      </c>
      <c r="Q45" s="96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99</v>
      </c>
      <c r="Q49" s="111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4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2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512633.85833333334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485289.07916666672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457944.30000000005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430599.52083333337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403254.7416666667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N81" s="16">
        <f>SUM(J82:J93)+SUM(L82:L93)</f>
        <v>398536.125</v>
      </c>
      <c r="P81" s="5"/>
      <c r="Q81" s="64"/>
    </row>
    <row r="82" spans="7:17" x14ac:dyDescent="0.25">
      <c r="G82" s="22" t="s">
        <v>19</v>
      </c>
      <c r="H82" s="24">
        <v>2024</v>
      </c>
      <c r="I82" s="70"/>
      <c r="J82" s="29">
        <f>271513.95/12</f>
        <v>22626.162500000002</v>
      </c>
      <c r="L82" s="16">
        <f t="shared" si="11"/>
        <v>25404.434999999998</v>
      </c>
      <c r="N82" s="16">
        <f>SUM(J83:J94)+SUM(L83:L94)</f>
        <v>350505.52750000003</v>
      </c>
      <c r="P82" s="5"/>
      <c r="Q82" s="64"/>
    </row>
    <row r="83" spans="7:17" x14ac:dyDescent="0.25">
      <c r="G83" s="22" t="s">
        <v>20</v>
      </c>
      <c r="H83" s="24">
        <v>2024</v>
      </c>
      <c r="I83" s="70"/>
      <c r="J83" s="29">
        <f t="shared" ref="J83:J93" si="12">271513.95/12</f>
        <v>22626.162500000002</v>
      </c>
      <c r="L83" s="16">
        <f t="shared" si="11"/>
        <v>25404.434999999998</v>
      </c>
      <c r="N83" s="16">
        <f>SUM(J84:J95)+SUM(L84:L95)</f>
        <v>302474.93000000005</v>
      </c>
      <c r="P83" s="5"/>
      <c r="Q83" s="64"/>
    </row>
    <row r="84" spans="7:17" x14ac:dyDescent="0.25">
      <c r="G84" s="22" t="s">
        <v>28</v>
      </c>
      <c r="H84" s="24">
        <v>2024</v>
      </c>
      <c r="I84" s="70"/>
      <c r="J84" s="29">
        <f t="shared" si="12"/>
        <v>22626.162500000002</v>
      </c>
      <c r="L84" s="16">
        <f t="shared" si="11"/>
        <v>25404.434999999998</v>
      </c>
      <c r="N84" s="65">
        <f>SUM(J85:J96)+SUM(L85:L96)</f>
        <v>254444.33250000002</v>
      </c>
      <c r="P84" s="5"/>
      <c r="Q84" s="64"/>
    </row>
    <row r="85" spans="7:17" x14ac:dyDescent="0.25">
      <c r="G85" s="22" t="s">
        <v>21</v>
      </c>
      <c r="H85" s="24">
        <v>2024</v>
      </c>
      <c r="I85" s="70"/>
      <c r="J85" s="29">
        <f t="shared" si="12"/>
        <v>22626.162500000002</v>
      </c>
      <c r="L85" s="16">
        <f t="shared" si="11"/>
        <v>25404.434999999998</v>
      </c>
      <c r="Q85" s="64"/>
    </row>
    <row r="86" spans="7:17" x14ac:dyDescent="0.25">
      <c r="G86" s="22" t="s">
        <v>22</v>
      </c>
      <c r="H86" s="24">
        <v>2024</v>
      </c>
      <c r="I86" s="70"/>
      <c r="J86" s="29">
        <f t="shared" si="12"/>
        <v>22626.162500000002</v>
      </c>
      <c r="L86" s="16">
        <f t="shared" si="11"/>
        <v>25404.434999999998</v>
      </c>
      <c r="Q86" s="64"/>
    </row>
    <row r="87" spans="7:17" x14ac:dyDescent="0.25">
      <c r="G87" s="22" t="s">
        <v>23</v>
      </c>
      <c r="H87" s="24">
        <v>2024</v>
      </c>
      <c r="I87" s="71"/>
      <c r="J87" s="29">
        <f t="shared" si="12"/>
        <v>22626.162500000002</v>
      </c>
    </row>
    <row r="88" spans="7:17" x14ac:dyDescent="0.25">
      <c r="G88" s="22" t="s">
        <v>24</v>
      </c>
      <c r="H88" s="24">
        <v>2024</v>
      </c>
      <c r="I88" s="71"/>
      <c r="J88" s="29">
        <f t="shared" si="12"/>
        <v>22626.162500000002</v>
      </c>
    </row>
    <row r="89" spans="7:17" x14ac:dyDescent="0.25">
      <c r="G89" s="22" t="s">
        <v>25</v>
      </c>
      <c r="H89" s="24">
        <v>2024</v>
      </c>
      <c r="I89" s="70"/>
      <c r="J89" s="29">
        <f t="shared" si="12"/>
        <v>22626.162500000002</v>
      </c>
    </row>
    <row r="90" spans="7:17" x14ac:dyDescent="0.25">
      <c r="G90" s="22" t="s">
        <v>26</v>
      </c>
      <c r="H90" s="24">
        <v>2024</v>
      </c>
      <c r="I90" s="70"/>
      <c r="J90" s="29">
        <f t="shared" si="12"/>
        <v>22626.162500000002</v>
      </c>
    </row>
    <row r="91" spans="7:17" x14ac:dyDescent="0.25">
      <c r="G91" s="22" t="s">
        <v>27</v>
      </c>
      <c r="H91" s="24">
        <v>2024</v>
      </c>
      <c r="I91" s="70"/>
      <c r="J91" s="29">
        <f t="shared" si="12"/>
        <v>22626.162500000002</v>
      </c>
    </row>
    <row r="92" spans="7:17" x14ac:dyDescent="0.25">
      <c r="G92" s="22" t="s">
        <v>17</v>
      </c>
      <c r="H92" s="24">
        <v>2025</v>
      </c>
      <c r="J92" s="29">
        <f t="shared" si="12"/>
        <v>22626.162500000002</v>
      </c>
    </row>
    <row r="93" spans="7:17" x14ac:dyDescent="0.25">
      <c r="G93" s="22" t="s">
        <v>18</v>
      </c>
      <c r="H93" s="24">
        <v>2025</v>
      </c>
      <c r="J93" s="29">
        <f t="shared" si="12"/>
        <v>22626.162500000002</v>
      </c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4">
    <mergeCell ref="G11:H11"/>
    <mergeCell ref="G12:H12"/>
    <mergeCell ref="I10:L10"/>
    <mergeCell ref="G4:L4"/>
    <mergeCell ref="G5:L5"/>
    <mergeCell ref="G6:L6"/>
    <mergeCell ref="G7:L7"/>
    <mergeCell ref="G26:J26"/>
    <mergeCell ref="H21:J21"/>
    <mergeCell ref="L19:M19"/>
    <mergeCell ref="H22:J22"/>
    <mergeCell ref="G23:J23"/>
    <mergeCell ref="G24:J24"/>
    <mergeCell ref="G25:J25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topLeftCell="A9" zoomScale="70" zoomScaleNormal="70" workbookViewId="0">
      <selection activeCell="D55" sqref="D55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8" t="s">
        <v>0</v>
      </c>
      <c r="D5" s="178"/>
      <c r="E5" s="14"/>
      <c r="F5" s="14"/>
      <c r="G5" s="14"/>
      <c r="H5" s="14"/>
      <c r="I5" s="14"/>
      <c r="J5" s="14"/>
      <c r="K5" s="91"/>
    </row>
    <row r="6" spans="3:13" ht="18.75" x14ac:dyDescent="0.3">
      <c r="C6" s="179" t="s">
        <v>56</v>
      </c>
      <c r="D6" s="179"/>
      <c r="K6" s="68"/>
    </row>
    <row r="7" spans="3:13" ht="18.75" x14ac:dyDescent="0.3">
      <c r="C7" s="179" t="s">
        <v>135</v>
      </c>
      <c r="D7" s="179"/>
      <c r="K7" s="68"/>
    </row>
    <row r="8" spans="3:13" ht="18.75" x14ac:dyDescent="0.3">
      <c r="C8" s="180" t="s">
        <v>115</v>
      </c>
      <c r="D8" s="179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11774099.58-444904.71</f>
        <v>11329194.869999999</v>
      </c>
      <c r="L15" s="64"/>
      <c r="M15" s="16"/>
    </row>
    <row r="16" spans="3:13" ht="16.5" customHeight="1" x14ac:dyDescent="0.25">
      <c r="C16" s="55" t="s">
        <v>43</v>
      </c>
      <c r="D16" s="67">
        <v>444904.71</v>
      </c>
    </row>
    <row r="17" spans="3:13" ht="21.75" customHeight="1" thickBot="1" x14ac:dyDescent="0.4">
      <c r="C17" s="56" t="s">
        <v>6</v>
      </c>
      <c r="D17" s="104">
        <f>SUM(D15:D16)</f>
        <v>11774099.58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88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82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40"/>
  <sheetViews>
    <sheetView topLeftCell="A2" zoomScale="85" zoomScaleNormal="85" workbookViewId="0">
      <selection activeCell="G44" sqref="G44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96" t="s">
        <v>0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06"/>
      <c r="N5" s="106"/>
      <c r="O5" s="106"/>
      <c r="P5" s="14"/>
    </row>
    <row r="6" spans="1:16" ht="15.75" x14ac:dyDescent="0.25">
      <c r="A6" s="105"/>
      <c r="B6" s="197" t="s">
        <v>57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05"/>
      <c r="N6" s="105"/>
      <c r="O6" s="105"/>
    </row>
    <row r="7" spans="1:16" ht="15.75" x14ac:dyDescent="0.25">
      <c r="A7" s="105"/>
      <c r="B7" s="196" t="s">
        <v>9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05"/>
      <c r="N7" s="105"/>
      <c r="O7" s="105"/>
    </row>
    <row r="8" spans="1:16" ht="15.75" x14ac:dyDescent="0.25">
      <c r="A8" s="105"/>
      <c r="B8" s="197" t="s">
        <v>135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05"/>
      <c r="N8" s="105"/>
      <c r="O8" s="105"/>
    </row>
    <row r="9" spans="1:16" ht="15.75" x14ac:dyDescent="0.25">
      <c r="A9" s="105"/>
      <c r="B9" s="197" t="s">
        <v>83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05"/>
      <c r="N9" s="105"/>
      <c r="O9" s="105"/>
    </row>
    <row r="10" spans="1:16" ht="15.75" customHeight="1" x14ac:dyDescent="0.25">
      <c r="A10" s="105"/>
      <c r="B10" s="195" t="s">
        <v>86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102</v>
      </c>
      <c r="E15" s="116" t="s">
        <v>68</v>
      </c>
      <c r="F15" s="116" t="s">
        <v>65</v>
      </c>
      <c r="G15" s="117" t="s">
        <v>100</v>
      </c>
      <c r="H15" s="117" t="s">
        <v>101</v>
      </c>
      <c r="I15" s="118" t="s">
        <v>108</v>
      </c>
      <c r="J15" s="118" t="s">
        <v>103</v>
      </c>
      <c r="K15" s="119" t="s">
        <v>104</v>
      </c>
      <c r="L15" s="119" t="s">
        <v>105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145</v>
      </c>
      <c r="D16" s="129" t="s">
        <v>147</v>
      </c>
      <c r="E16" s="130" t="s">
        <v>148</v>
      </c>
      <c r="F16" s="120" t="s">
        <v>149</v>
      </c>
      <c r="G16" s="141" t="s">
        <v>150</v>
      </c>
      <c r="H16" s="107" t="s">
        <v>151</v>
      </c>
      <c r="I16" s="136">
        <v>250000</v>
      </c>
      <c r="J16" s="136">
        <v>0</v>
      </c>
      <c r="K16" s="136">
        <f>+I16</f>
        <v>250000</v>
      </c>
      <c r="L16" s="137" t="s">
        <v>110</v>
      </c>
      <c r="M16" s="105"/>
      <c r="N16" s="105"/>
      <c r="O16" s="105"/>
    </row>
    <row r="17" spans="1:15" ht="15.75" x14ac:dyDescent="0.25">
      <c r="A17" s="105"/>
      <c r="B17" s="108">
        <v>2</v>
      </c>
      <c r="C17" s="129" t="s">
        <v>152</v>
      </c>
      <c r="D17" s="129" t="s">
        <v>153</v>
      </c>
      <c r="E17" s="130" t="s">
        <v>116</v>
      </c>
      <c r="F17" s="120" t="s">
        <v>154</v>
      </c>
      <c r="G17" s="141" t="s">
        <v>117</v>
      </c>
      <c r="H17" s="107" t="s">
        <v>155</v>
      </c>
      <c r="I17" s="136">
        <v>64991.31</v>
      </c>
      <c r="J17" s="136">
        <v>0</v>
      </c>
      <c r="K17" s="136">
        <f>+I17</f>
        <v>64991.31</v>
      </c>
      <c r="L17" s="137" t="s">
        <v>110</v>
      </c>
      <c r="M17" s="105"/>
      <c r="N17" s="105"/>
      <c r="O17" s="105"/>
    </row>
    <row r="18" spans="1:15" ht="15.75" x14ac:dyDescent="0.25">
      <c r="A18" s="105"/>
      <c r="B18" s="192">
        <v>3</v>
      </c>
      <c r="C18" s="129" t="s">
        <v>131</v>
      </c>
      <c r="D18" s="129" t="s">
        <v>156</v>
      </c>
      <c r="E18" s="165" t="s">
        <v>120</v>
      </c>
      <c r="F18" s="120" t="s">
        <v>158</v>
      </c>
      <c r="G18" s="193" t="s">
        <v>119</v>
      </c>
      <c r="H18" s="194" t="s">
        <v>163</v>
      </c>
      <c r="I18" s="136">
        <v>34626.71</v>
      </c>
      <c r="J18" s="136">
        <v>0</v>
      </c>
      <c r="K18" s="136">
        <f t="shared" ref="K18:K22" si="0">+I18-J18</f>
        <v>34626.71</v>
      </c>
      <c r="L18" s="137" t="s">
        <v>110</v>
      </c>
      <c r="M18" s="105"/>
      <c r="N18" s="105"/>
      <c r="O18" s="105"/>
    </row>
    <row r="19" spans="1:15" ht="15.75" x14ac:dyDescent="0.25">
      <c r="A19" s="105"/>
      <c r="B19" s="192"/>
      <c r="C19" s="129" t="s">
        <v>146</v>
      </c>
      <c r="D19" s="129" t="s">
        <v>157</v>
      </c>
      <c r="E19" s="165" t="s">
        <v>120</v>
      </c>
      <c r="F19" s="120" t="s">
        <v>159</v>
      </c>
      <c r="G19" s="193"/>
      <c r="H19" s="194"/>
      <c r="I19" s="136">
        <v>47954.239999999998</v>
      </c>
      <c r="J19" s="136">
        <v>0</v>
      </c>
      <c r="K19" s="136">
        <f t="shared" si="0"/>
        <v>47954.239999999998</v>
      </c>
      <c r="L19" s="137" t="s">
        <v>110</v>
      </c>
      <c r="M19" s="105"/>
      <c r="N19" s="105"/>
      <c r="O19" s="105"/>
    </row>
    <row r="20" spans="1:15" ht="15.75" x14ac:dyDescent="0.25">
      <c r="A20" s="105"/>
      <c r="B20" s="192"/>
      <c r="C20" s="129" t="s">
        <v>146</v>
      </c>
      <c r="D20" s="129" t="s">
        <v>157</v>
      </c>
      <c r="E20" s="165" t="s">
        <v>120</v>
      </c>
      <c r="F20" s="120" t="s">
        <v>160</v>
      </c>
      <c r="G20" s="193"/>
      <c r="H20" s="194"/>
      <c r="I20" s="136">
        <v>2171</v>
      </c>
      <c r="J20" s="136">
        <v>0</v>
      </c>
      <c r="K20" s="136">
        <f t="shared" si="0"/>
        <v>2171</v>
      </c>
      <c r="L20" s="137" t="s">
        <v>110</v>
      </c>
      <c r="M20" s="105"/>
      <c r="N20" s="105"/>
      <c r="O20" s="105"/>
    </row>
    <row r="21" spans="1:15" ht="15.75" x14ac:dyDescent="0.25">
      <c r="A21" s="105"/>
      <c r="B21" s="192"/>
      <c r="C21" s="129" t="s">
        <v>146</v>
      </c>
      <c r="D21" s="129" t="s">
        <v>157</v>
      </c>
      <c r="E21" s="165" t="s">
        <v>120</v>
      </c>
      <c r="F21" s="120" t="s">
        <v>161</v>
      </c>
      <c r="G21" s="193"/>
      <c r="H21" s="194"/>
      <c r="I21" s="136">
        <v>1893</v>
      </c>
      <c r="J21" s="136">
        <v>0</v>
      </c>
      <c r="K21" s="136">
        <f t="shared" si="0"/>
        <v>1893</v>
      </c>
      <c r="L21" s="137" t="s">
        <v>110</v>
      </c>
      <c r="M21" s="105"/>
      <c r="N21" s="105"/>
      <c r="O21" s="105"/>
    </row>
    <row r="22" spans="1:15" s="144" customFormat="1" ht="15.75" x14ac:dyDescent="0.25">
      <c r="A22" s="142"/>
      <c r="B22" s="192"/>
      <c r="C22" s="129" t="s">
        <v>146</v>
      </c>
      <c r="D22" s="129" t="s">
        <v>157</v>
      </c>
      <c r="E22" s="165" t="s">
        <v>120</v>
      </c>
      <c r="F22" s="120" t="s">
        <v>162</v>
      </c>
      <c r="G22" s="193"/>
      <c r="H22" s="194"/>
      <c r="I22" s="136">
        <v>1433.53</v>
      </c>
      <c r="J22" s="136">
        <v>0</v>
      </c>
      <c r="K22" s="136">
        <f t="shared" si="0"/>
        <v>1433.53</v>
      </c>
      <c r="L22" s="137" t="s">
        <v>110</v>
      </c>
      <c r="M22" s="142"/>
      <c r="N22" s="142"/>
      <c r="O22" s="142"/>
    </row>
    <row r="23" spans="1:15" s="144" customFormat="1" ht="15.75" x14ac:dyDescent="0.25">
      <c r="A23" s="142"/>
      <c r="B23" s="137">
        <v>4</v>
      </c>
      <c r="C23" s="129" t="s">
        <v>166</v>
      </c>
      <c r="D23" s="129" t="s">
        <v>167</v>
      </c>
      <c r="E23" s="165" t="s">
        <v>118</v>
      </c>
      <c r="F23" s="120" t="s">
        <v>118</v>
      </c>
      <c r="G23" s="170" t="s">
        <v>165</v>
      </c>
      <c r="H23" s="169" t="s">
        <v>164</v>
      </c>
      <c r="I23" s="136">
        <v>1912974.49</v>
      </c>
      <c r="J23" s="136">
        <v>0</v>
      </c>
      <c r="K23" s="136">
        <f t="shared" ref="K23:K24" si="1">+I23-J23</f>
        <v>1912974.49</v>
      </c>
      <c r="L23" s="137" t="s">
        <v>110</v>
      </c>
      <c r="M23" s="142"/>
      <c r="N23" s="142"/>
      <c r="O23" s="142"/>
    </row>
    <row r="24" spans="1:15" s="144" customFormat="1" ht="15.75" x14ac:dyDescent="0.25">
      <c r="A24" s="142"/>
      <c r="B24" s="137">
        <v>5</v>
      </c>
      <c r="C24" s="129" t="s">
        <v>132</v>
      </c>
      <c r="D24" s="129" t="s">
        <v>170</v>
      </c>
      <c r="E24" s="165" t="s">
        <v>133</v>
      </c>
      <c r="F24" s="120" t="s">
        <v>169</v>
      </c>
      <c r="G24" s="168" t="s">
        <v>144</v>
      </c>
      <c r="H24" s="169" t="s">
        <v>168</v>
      </c>
      <c r="I24" s="136">
        <v>12000</v>
      </c>
      <c r="J24" s="136">
        <v>0</v>
      </c>
      <c r="K24" s="136">
        <f t="shared" si="1"/>
        <v>12000</v>
      </c>
      <c r="L24" s="137" t="s">
        <v>110</v>
      </c>
      <c r="M24" s="142"/>
      <c r="N24" s="142"/>
      <c r="O24" s="142"/>
    </row>
    <row r="25" spans="1:15" ht="16.5" thickBot="1" x14ac:dyDescent="0.3">
      <c r="A25" s="105"/>
      <c r="B25" s="109"/>
      <c r="C25" s="109"/>
      <c r="D25" s="109"/>
      <c r="E25" s="109"/>
      <c r="F25" s="105"/>
      <c r="G25" s="107"/>
      <c r="H25" s="107"/>
      <c r="I25" s="143">
        <f>SUM(I16:I24)</f>
        <v>2328044.2800000003</v>
      </c>
      <c r="J25" s="143">
        <f>SUM(J16:J24)</f>
        <v>0</v>
      </c>
      <c r="K25" s="143">
        <f>SUM(K16:K24)</f>
        <v>2328044.2800000003</v>
      </c>
      <c r="L25" s="105"/>
      <c r="M25" s="105"/>
      <c r="N25" s="105"/>
      <c r="O25" s="105"/>
    </row>
    <row r="26" spans="1:15" ht="16.5" thickTop="1" thickBot="1" x14ac:dyDescent="0.3">
      <c r="A26" s="113"/>
      <c r="B26" s="126" t="s">
        <v>106</v>
      </c>
      <c r="C26" s="127"/>
      <c r="D26" s="121"/>
      <c r="E26" s="122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ht="15.75" thickBot="1" x14ac:dyDescent="0.3">
      <c r="A27" s="113"/>
      <c r="B27" s="123" t="s">
        <v>107</v>
      </c>
      <c r="C27" s="124"/>
      <c r="D27" s="124"/>
      <c r="E27" s="125"/>
      <c r="F27" s="113"/>
      <c r="G27" s="113"/>
      <c r="H27" s="105"/>
      <c r="I27" s="108"/>
      <c r="J27" s="105"/>
      <c r="K27" s="108"/>
      <c r="L27" s="112"/>
      <c r="M27" s="105"/>
      <c r="N27" s="105"/>
      <c r="O27" s="105"/>
    </row>
    <row r="28" spans="1:15" x14ac:dyDescent="0.25">
      <c r="A28" s="113"/>
      <c r="B28" s="113"/>
      <c r="C28" s="113"/>
      <c r="D28" s="113"/>
      <c r="E28" s="113"/>
      <c r="F28" s="113"/>
      <c r="G28" s="113"/>
      <c r="H28" s="105"/>
      <c r="I28" s="108"/>
      <c r="J28" s="105"/>
      <c r="K28" s="108"/>
      <c r="L28" s="112"/>
      <c r="M28" s="105"/>
      <c r="N28" s="105"/>
      <c r="O28" s="105"/>
    </row>
    <row r="29" spans="1:15" x14ac:dyDescent="0.25">
      <c r="A29" s="113"/>
      <c r="B29" s="113"/>
      <c r="C29" s="113"/>
      <c r="D29" s="113"/>
      <c r="E29" s="113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13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13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38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38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38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3"/>
      <c r="B35" s="113"/>
      <c r="C35" s="113"/>
      <c r="D35" s="113"/>
      <c r="E35" s="138"/>
      <c r="F35" s="113"/>
      <c r="G35" s="113"/>
      <c r="H35" s="105"/>
      <c r="I35" s="108"/>
      <c r="J35" s="105"/>
      <c r="K35" s="108"/>
      <c r="L35" s="105"/>
      <c r="M35" s="105"/>
      <c r="N35" s="105"/>
      <c r="O35" s="105"/>
    </row>
    <row r="36" spans="1:15" x14ac:dyDescent="0.25">
      <c r="A36" s="113"/>
      <c r="B36" s="113"/>
      <c r="C36" s="113"/>
      <c r="D36" s="113"/>
      <c r="E36" s="138"/>
      <c r="F36" s="113"/>
      <c r="G36" s="113"/>
      <c r="H36" s="105"/>
      <c r="I36" s="108"/>
      <c r="J36" s="105"/>
      <c r="K36" s="108"/>
      <c r="L36" s="105"/>
      <c r="M36" s="105"/>
      <c r="N36" s="105"/>
      <c r="O36" s="105"/>
    </row>
    <row r="37" spans="1:15" x14ac:dyDescent="0.25">
      <c r="A37" s="113"/>
      <c r="B37" s="113"/>
      <c r="C37" s="113"/>
      <c r="D37" s="113"/>
      <c r="E37" s="138"/>
      <c r="F37" s="139"/>
      <c r="G37" s="113"/>
      <c r="H37" s="105"/>
      <c r="I37" s="108"/>
      <c r="J37" s="105"/>
      <c r="K37" s="108"/>
      <c r="L37" s="105"/>
      <c r="M37" s="105"/>
      <c r="N37" s="105"/>
      <c r="O37" s="105"/>
    </row>
    <row r="38" spans="1:15" x14ac:dyDescent="0.25">
      <c r="A38" s="113"/>
      <c r="B38" s="113"/>
      <c r="C38" s="113"/>
      <c r="D38" s="113"/>
      <c r="E38" s="113"/>
      <c r="F38" s="113"/>
      <c r="G38" s="113"/>
      <c r="H38" s="105"/>
      <c r="I38" s="108"/>
      <c r="J38" s="105"/>
      <c r="K38" s="108"/>
      <c r="L38" s="105"/>
      <c r="M38" s="105"/>
      <c r="N38" s="105"/>
      <c r="O38" s="105"/>
    </row>
    <row r="39" spans="1:15" x14ac:dyDescent="0.25">
      <c r="A39" s="114"/>
      <c r="B39" s="114"/>
      <c r="C39" s="114"/>
      <c r="D39" s="114"/>
      <c r="E39" s="114"/>
      <c r="F39" s="114"/>
      <c r="G39" s="114"/>
    </row>
    <row r="40" spans="1:15" x14ac:dyDescent="0.25">
      <c r="A40" s="114"/>
      <c r="B40" s="114"/>
      <c r="C40" s="114"/>
      <c r="D40" s="114"/>
      <c r="E40" s="114"/>
      <c r="F40" s="114"/>
      <c r="G40" s="114"/>
    </row>
  </sheetData>
  <mergeCells count="9">
    <mergeCell ref="B18:B22"/>
    <mergeCell ref="G18:G22"/>
    <mergeCell ref="H18:H22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I35" sqref="I35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82" t="s">
        <v>0</v>
      </c>
      <c r="C5" s="182"/>
      <c r="D5" s="182"/>
      <c r="E5" s="182"/>
      <c r="F5" s="182"/>
      <c r="G5" s="182"/>
      <c r="H5" s="32"/>
      <c r="I5" s="14"/>
      <c r="J5" s="14"/>
      <c r="K5" s="14"/>
      <c r="L5" s="14"/>
      <c r="M5" s="14"/>
      <c r="N5" s="14"/>
    </row>
    <row r="6" spans="2:14" ht="15.75" x14ac:dyDescent="0.25">
      <c r="B6" s="198" t="s">
        <v>57</v>
      </c>
      <c r="C6" s="198"/>
      <c r="D6" s="198"/>
      <c r="E6" s="198"/>
      <c r="F6" s="198"/>
      <c r="G6" s="198"/>
      <c r="H6" s="33"/>
    </row>
    <row r="7" spans="2:14" ht="15.75" x14ac:dyDescent="0.25">
      <c r="B7" s="182" t="s">
        <v>9</v>
      </c>
      <c r="C7" s="182"/>
      <c r="D7" s="182"/>
      <c r="E7" s="182"/>
      <c r="F7" s="182"/>
      <c r="G7" s="182"/>
      <c r="H7" s="33"/>
    </row>
    <row r="8" spans="2:14" ht="15.75" x14ac:dyDescent="0.25">
      <c r="B8" s="198" t="s">
        <v>134</v>
      </c>
      <c r="C8" s="198"/>
      <c r="D8" s="198"/>
      <c r="E8" s="198"/>
      <c r="F8" s="198"/>
      <c r="G8" s="198"/>
      <c r="H8" s="33"/>
    </row>
    <row r="9" spans="2:14" ht="15.75" x14ac:dyDescent="0.25">
      <c r="B9" s="198" t="s">
        <v>84</v>
      </c>
      <c r="C9" s="198"/>
      <c r="D9" s="198"/>
      <c r="E9" s="198"/>
      <c r="F9" s="198"/>
      <c r="G9" s="198"/>
      <c r="H9" s="33"/>
    </row>
    <row r="10" spans="2:14" ht="15.75" x14ac:dyDescent="0.25">
      <c r="B10" s="191" t="s">
        <v>85</v>
      </c>
      <c r="C10" s="191"/>
      <c r="D10" s="191"/>
      <c r="E10" s="191"/>
      <c r="F10" s="191"/>
      <c r="G10" s="191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80</v>
      </c>
      <c r="C28" s="70"/>
      <c r="D28" s="70"/>
      <c r="E28" s="70"/>
      <c r="F28" s="33"/>
    </row>
    <row r="29" spans="2:8" x14ac:dyDescent="0.25">
      <c r="B29" s="70" t="s">
        <v>81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70"/>
  <sheetViews>
    <sheetView topLeftCell="B16" workbookViewId="0">
      <selection activeCell="F4" sqref="F4"/>
    </sheetView>
  </sheetViews>
  <sheetFormatPr defaultColWidth="19.140625" defaultRowHeight="15" x14ac:dyDescent="0.25"/>
  <cols>
    <col min="1" max="1" width="0" hidden="1" customWidth="1"/>
    <col min="2" max="2" width="19.140625" style="145"/>
    <col min="3" max="3" width="8.28515625" style="25" bestFit="1" customWidth="1"/>
    <col min="4" max="4" width="27.85546875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2.5703125" style="146" customWidth="1"/>
    <col min="10" max="10" width="18" bestFit="1" customWidth="1"/>
    <col min="11" max="11" width="19" style="146" customWidth="1"/>
    <col min="12" max="12" width="16" style="146" customWidth="1"/>
  </cols>
  <sheetData>
    <row r="1" spans="2:14" x14ac:dyDescent="0.25">
      <c r="C1" s="61"/>
      <c r="J1" s="160"/>
    </row>
    <row r="2" spans="2:14" x14ac:dyDescent="0.25">
      <c r="C2" s="61"/>
      <c r="H2" s="25"/>
      <c r="J2" s="160"/>
    </row>
    <row r="3" spans="2:14" x14ac:dyDescent="0.25">
      <c r="B3" s="147"/>
      <c r="C3" s="148"/>
      <c r="D3" s="148"/>
      <c r="E3" s="148"/>
      <c r="F3" s="199" t="s">
        <v>238</v>
      </c>
      <c r="G3" s="199"/>
      <c r="H3" s="199"/>
      <c r="I3" s="199"/>
      <c r="J3" s="149"/>
      <c r="K3" s="150"/>
      <c r="L3" s="151"/>
    </row>
    <row r="4" spans="2:14" s="146" customFormat="1" x14ac:dyDescent="0.25">
      <c r="B4" s="163" t="s">
        <v>14</v>
      </c>
      <c r="C4" s="149" t="s">
        <v>121</v>
      </c>
      <c r="D4" s="149" t="s">
        <v>122</v>
      </c>
      <c r="E4" s="149" t="s">
        <v>123</v>
      </c>
      <c r="F4" s="149" t="s">
        <v>124</v>
      </c>
      <c r="G4" s="149" t="s">
        <v>125</v>
      </c>
      <c r="H4" s="149" t="s">
        <v>126</v>
      </c>
      <c r="I4" s="150" t="s">
        <v>127</v>
      </c>
      <c r="J4" s="164" t="s">
        <v>128</v>
      </c>
      <c r="K4" s="150" t="s">
        <v>129</v>
      </c>
      <c r="L4" s="150" t="s">
        <v>130</v>
      </c>
      <c r="M4"/>
      <c r="N4"/>
    </row>
    <row r="5" spans="2:14" s="146" customFormat="1" x14ac:dyDescent="0.25">
      <c r="B5" s="172">
        <v>45296</v>
      </c>
      <c r="C5" s="172">
        <v>2028</v>
      </c>
      <c r="D5" s="173" t="s">
        <v>180</v>
      </c>
      <c r="E5" s="166" t="s">
        <v>232</v>
      </c>
      <c r="F5" s="172">
        <v>5</v>
      </c>
      <c r="G5" s="166" t="s">
        <v>181</v>
      </c>
      <c r="H5" s="166" t="s">
        <v>223</v>
      </c>
      <c r="I5" s="155">
        <v>75</v>
      </c>
      <c r="J5" s="156">
        <f>+F5*I5</f>
        <v>375</v>
      </c>
      <c r="K5" s="157">
        <f>+J5*0.18</f>
        <v>67.5</v>
      </c>
      <c r="L5" s="157">
        <f>+J5+K5</f>
        <v>442.5</v>
      </c>
      <c r="M5"/>
      <c r="N5"/>
    </row>
    <row r="6" spans="2:14" s="146" customFormat="1" x14ac:dyDescent="0.25">
      <c r="B6" s="172">
        <v>45296</v>
      </c>
      <c r="C6" s="172">
        <v>2048</v>
      </c>
      <c r="D6" s="173" t="s">
        <v>182</v>
      </c>
      <c r="E6" s="166" t="s">
        <v>232</v>
      </c>
      <c r="F6" s="172">
        <v>12</v>
      </c>
      <c r="G6" s="166" t="s">
        <v>183</v>
      </c>
      <c r="H6" s="166" t="s">
        <v>223</v>
      </c>
      <c r="I6" s="155">
        <v>27.5</v>
      </c>
      <c r="J6" s="156">
        <f t="shared" ref="J6:J53" si="0">+F6*I6</f>
        <v>330</v>
      </c>
      <c r="K6" s="157">
        <f t="shared" ref="K6:K53" si="1">+J6*0.18</f>
        <v>59.4</v>
      </c>
      <c r="L6" s="157">
        <f t="shared" ref="L6:L53" si="2">+J6+K6</f>
        <v>389.4</v>
      </c>
      <c r="M6"/>
      <c r="N6"/>
    </row>
    <row r="7" spans="2:14" s="146" customFormat="1" x14ac:dyDescent="0.25">
      <c r="B7" s="172">
        <v>45356</v>
      </c>
      <c r="C7" s="172">
        <v>2047</v>
      </c>
      <c r="D7" s="173" t="s">
        <v>184</v>
      </c>
      <c r="E7" s="166" t="s">
        <v>233</v>
      </c>
      <c r="F7" s="172">
        <v>4</v>
      </c>
      <c r="G7" s="166" t="s">
        <v>181</v>
      </c>
      <c r="H7" s="166" t="s">
        <v>223</v>
      </c>
      <c r="I7" s="155">
        <v>66</v>
      </c>
      <c r="J7" s="156">
        <f t="shared" si="0"/>
        <v>264</v>
      </c>
      <c r="K7" s="157">
        <f t="shared" si="1"/>
        <v>47.519999999999996</v>
      </c>
      <c r="L7" s="157">
        <f t="shared" si="2"/>
        <v>311.52</v>
      </c>
      <c r="M7"/>
      <c r="N7"/>
    </row>
    <row r="8" spans="2:14" s="146" customFormat="1" x14ac:dyDescent="0.25">
      <c r="B8" s="172">
        <v>45356</v>
      </c>
      <c r="C8" s="172">
        <v>2046</v>
      </c>
      <c r="D8" s="173" t="s">
        <v>185</v>
      </c>
      <c r="E8" s="166" t="s">
        <v>233</v>
      </c>
      <c r="F8" s="172">
        <v>2</v>
      </c>
      <c r="G8" s="166" t="s">
        <v>181</v>
      </c>
      <c r="H8" s="166" t="s">
        <v>223</v>
      </c>
      <c r="I8" s="155">
        <v>53</v>
      </c>
      <c r="J8" s="156">
        <f t="shared" si="0"/>
        <v>106</v>
      </c>
      <c r="K8" s="157">
        <f t="shared" si="1"/>
        <v>19.079999999999998</v>
      </c>
      <c r="L8" s="157">
        <f t="shared" si="2"/>
        <v>125.08</v>
      </c>
      <c r="M8"/>
      <c r="N8"/>
    </row>
    <row r="9" spans="2:14" s="146" customFormat="1" x14ac:dyDescent="0.25">
      <c r="B9" s="172">
        <v>45356</v>
      </c>
      <c r="C9" s="172">
        <v>2027</v>
      </c>
      <c r="D9" s="173" t="s">
        <v>186</v>
      </c>
      <c r="E9" s="166" t="s">
        <v>233</v>
      </c>
      <c r="F9" s="172">
        <v>1</v>
      </c>
      <c r="G9" s="166" t="s">
        <v>181</v>
      </c>
      <c r="H9" s="166" t="s">
        <v>223</v>
      </c>
      <c r="I9" s="155">
        <v>138</v>
      </c>
      <c r="J9" s="156">
        <f t="shared" si="0"/>
        <v>138</v>
      </c>
      <c r="K9" s="157">
        <f t="shared" si="1"/>
        <v>24.84</v>
      </c>
      <c r="L9" s="157">
        <f t="shared" si="2"/>
        <v>162.84</v>
      </c>
      <c r="M9"/>
      <c r="N9"/>
    </row>
    <row r="10" spans="2:14" s="146" customFormat="1" x14ac:dyDescent="0.25">
      <c r="B10" s="172">
        <v>45356</v>
      </c>
      <c r="C10" s="172">
        <v>2043</v>
      </c>
      <c r="D10" s="173" t="s">
        <v>187</v>
      </c>
      <c r="E10" s="166" t="s">
        <v>233</v>
      </c>
      <c r="F10" s="172">
        <v>2</v>
      </c>
      <c r="G10" s="166" t="s">
        <v>181</v>
      </c>
      <c r="H10" s="166" t="s">
        <v>223</v>
      </c>
      <c r="I10" s="155">
        <v>14.3</v>
      </c>
      <c r="J10" s="156">
        <f t="shared" si="0"/>
        <v>28.6</v>
      </c>
      <c r="K10" s="157">
        <f t="shared" si="1"/>
        <v>5.1479999999999997</v>
      </c>
      <c r="L10" s="157">
        <f t="shared" si="2"/>
        <v>33.748000000000005</v>
      </c>
      <c r="M10"/>
      <c r="N10"/>
    </row>
    <row r="11" spans="2:14" s="146" customFormat="1" x14ac:dyDescent="0.25">
      <c r="B11" s="172">
        <v>45478</v>
      </c>
      <c r="C11" s="172">
        <v>1031</v>
      </c>
      <c r="D11" s="173" t="s">
        <v>188</v>
      </c>
      <c r="E11" s="166" t="s">
        <v>234</v>
      </c>
      <c r="F11" s="172">
        <v>1</v>
      </c>
      <c r="G11" s="166" t="s">
        <v>183</v>
      </c>
      <c r="H11" s="166" t="s">
        <v>224</v>
      </c>
      <c r="I11" s="155">
        <v>5.88</v>
      </c>
      <c r="J11" s="156">
        <f t="shared" si="0"/>
        <v>5.88</v>
      </c>
      <c r="K11" s="157">
        <f t="shared" si="1"/>
        <v>1.0584</v>
      </c>
      <c r="L11" s="157">
        <f t="shared" si="2"/>
        <v>6.9383999999999997</v>
      </c>
      <c r="M11"/>
      <c r="N11"/>
    </row>
    <row r="12" spans="2:14" s="146" customFormat="1" x14ac:dyDescent="0.25">
      <c r="B12" s="172">
        <v>45478</v>
      </c>
      <c r="C12" s="172">
        <v>1057</v>
      </c>
      <c r="D12" s="173" t="s">
        <v>189</v>
      </c>
      <c r="E12" s="166" t="s">
        <v>234</v>
      </c>
      <c r="F12" s="172">
        <v>1</v>
      </c>
      <c r="G12" s="166" t="s">
        <v>190</v>
      </c>
      <c r="H12" s="166" t="s">
        <v>224</v>
      </c>
      <c r="I12" s="155">
        <v>35</v>
      </c>
      <c r="J12" s="156">
        <f t="shared" si="0"/>
        <v>35</v>
      </c>
      <c r="K12" s="157">
        <f t="shared" si="1"/>
        <v>6.3</v>
      </c>
      <c r="L12" s="157">
        <f t="shared" si="2"/>
        <v>41.3</v>
      </c>
      <c r="M12"/>
      <c r="N12"/>
    </row>
    <row r="13" spans="2:14" s="146" customFormat="1" x14ac:dyDescent="0.25">
      <c r="B13" s="172">
        <v>45478</v>
      </c>
      <c r="C13" s="172">
        <v>1086</v>
      </c>
      <c r="D13" s="173" t="s">
        <v>191</v>
      </c>
      <c r="E13" s="166" t="s">
        <v>234</v>
      </c>
      <c r="F13" s="172">
        <v>1</v>
      </c>
      <c r="G13" s="166" t="s">
        <v>183</v>
      </c>
      <c r="H13" s="166" t="s">
        <v>224</v>
      </c>
      <c r="I13" s="155">
        <v>59</v>
      </c>
      <c r="J13" s="156">
        <f t="shared" si="0"/>
        <v>59</v>
      </c>
      <c r="K13" s="157">
        <v>0</v>
      </c>
      <c r="L13" s="157">
        <f t="shared" si="2"/>
        <v>59</v>
      </c>
      <c r="M13"/>
      <c r="N13"/>
    </row>
    <row r="14" spans="2:14" s="146" customFormat="1" x14ac:dyDescent="0.25">
      <c r="B14" s="172">
        <v>45478</v>
      </c>
      <c r="C14" s="172">
        <v>1125</v>
      </c>
      <c r="D14" s="173" t="s">
        <v>192</v>
      </c>
      <c r="E14" s="166" t="s">
        <v>234</v>
      </c>
      <c r="F14" s="172">
        <v>1</v>
      </c>
      <c r="G14" s="166" t="s">
        <v>183</v>
      </c>
      <c r="H14" s="166" t="s">
        <v>225</v>
      </c>
      <c r="I14" s="155">
        <v>288.14</v>
      </c>
      <c r="J14" s="156">
        <f t="shared" si="0"/>
        <v>288.14</v>
      </c>
      <c r="K14" s="157">
        <f t="shared" si="1"/>
        <v>51.865199999999994</v>
      </c>
      <c r="L14" s="157">
        <f t="shared" si="2"/>
        <v>340.0052</v>
      </c>
      <c r="M14"/>
      <c r="N14"/>
    </row>
    <row r="15" spans="2:14" s="146" customFormat="1" x14ac:dyDescent="0.25">
      <c r="B15" s="172">
        <v>45509</v>
      </c>
      <c r="C15" s="172">
        <v>2022</v>
      </c>
      <c r="D15" s="173" t="s">
        <v>193</v>
      </c>
      <c r="E15" s="166" t="s">
        <v>235</v>
      </c>
      <c r="F15" s="172">
        <v>6</v>
      </c>
      <c r="G15" s="166" t="s">
        <v>190</v>
      </c>
      <c r="H15" s="166" t="s">
        <v>223</v>
      </c>
      <c r="I15" s="155">
        <v>250</v>
      </c>
      <c r="J15" s="156">
        <f t="shared" si="0"/>
        <v>1500</v>
      </c>
      <c r="K15" s="157">
        <f t="shared" si="1"/>
        <v>270</v>
      </c>
      <c r="L15" s="157">
        <f t="shared" si="2"/>
        <v>1770</v>
      </c>
      <c r="M15"/>
      <c r="N15"/>
    </row>
    <row r="16" spans="2:14" s="146" customFormat="1" x14ac:dyDescent="0.25">
      <c r="B16" s="172" t="s">
        <v>171</v>
      </c>
      <c r="C16" s="172">
        <v>1125</v>
      </c>
      <c r="D16" s="173" t="s">
        <v>192</v>
      </c>
      <c r="E16" s="166" t="s">
        <v>234</v>
      </c>
      <c r="F16" s="172">
        <v>1</v>
      </c>
      <c r="G16" s="166" t="s">
        <v>183</v>
      </c>
      <c r="H16" s="166" t="s">
        <v>226</v>
      </c>
      <c r="I16" s="155">
        <v>288.14</v>
      </c>
      <c r="J16" s="156">
        <f t="shared" si="0"/>
        <v>288.14</v>
      </c>
      <c r="K16" s="157">
        <f t="shared" si="1"/>
        <v>51.865199999999994</v>
      </c>
      <c r="L16" s="157">
        <f t="shared" si="2"/>
        <v>340.0052</v>
      </c>
      <c r="M16"/>
      <c r="N16"/>
    </row>
    <row r="17" spans="2:14" s="146" customFormat="1" x14ac:dyDescent="0.25">
      <c r="B17" s="172" t="s">
        <v>171</v>
      </c>
      <c r="C17" s="172">
        <v>1100</v>
      </c>
      <c r="D17" s="173" t="s">
        <v>194</v>
      </c>
      <c r="E17" s="166" t="s">
        <v>236</v>
      </c>
      <c r="F17" s="172">
        <v>6</v>
      </c>
      <c r="G17" s="166" t="s">
        <v>183</v>
      </c>
      <c r="H17" s="166" t="s">
        <v>227</v>
      </c>
      <c r="I17" s="155">
        <v>118</v>
      </c>
      <c r="J17" s="156">
        <f t="shared" si="0"/>
        <v>708</v>
      </c>
      <c r="K17" s="157">
        <f t="shared" si="1"/>
        <v>127.44</v>
      </c>
      <c r="L17" s="157">
        <f t="shared" si="2"/>
        <v>835.44</v>
      </c>
      <c r="M17"/>
      <c r="N17"/>
    </row>
    <row r="18" spans="2:14" s="146" customFormat="1" hidden="1" x14ac:dyDescent="0.25">
      <c r="B18" s="172" t="s">
        <v>171</v>
      </c>
      <c r="C18" s="172">
        <v>1017</v>
      </c>
      <c r="D18" s="166" t="s">
        <v>195</v>
      </c>
      <c r="E18" s="166"/>
      <c r="F18" s="172">
        <v>100</v>
      </c>
      <c r="G18" s="166" t="s">
        <v>183</v>
      </c>
      <c r="H18" s="166"/>
      <c r="I18" s="155">
        <v>130</v>
      </c>
      <c r="J18" s="156">
        <f t="shared" si="0"/>
        <v>13000</v>
      </c>
      <c r="K18" s="157">
        <f t="shared" si="1"/>
        <v>2340</v>
      </c>
      <c r="L18" s="157">
        <f t="shared" si="2"/>
        <v>15340</v>
      </c>
      <c r="M18"/>
      <c r="N18"/>
    </row>
    <row r="19" spans="2:14" x14ac:dyDescent="0.25">
      <c r="B19" s="172" t="s">
        <v>171</v>
      </c>
      <c r="C19" s="172">
        <v>1010</v>
      </c>
      <c r="D19" s="173" t="s">
        <v>196</v>
      </c>
      <c r="E19" s="166" t="s">
        <v>234</v>
      </c>
      <c r="F19" s="172">
        <v>12</v>
      </c>
      <c r="G19" s="166" t="s">
        <v>183</v>
      </c>
      <c r="H19" s="166" t="s">
        <v>228</v>
      </c>
      <c r="I19" s="155">
        <v>3.15</v>
      </c>
      <c r="J19" s="156">
        <f t="shared" si="0"/>
        <v>37.799999999999997</v>
      </c>
      <c r="K19" s="157">
        <f t="shared" si="1"/>
        <v>6.8039999999999994</v>
      </c>
      <c r="L19" s="157">
        <f t="shared" si="2"/>
        <v>44.603999999999999</v>
      </c>
    </row>
    <row r="20" spans="2:14" x14ac:dyDescent="0.25">
      <c r="B20" s="172" t="s">
        <v>172</v>
      </c>
      <c r="C20" s="172">
        <v>2017</v>
      </c>
      <c r="D20" s="173" t="s">
        <v>197</v>
      </c>
      <c r="E20" s="166" t="s">
        <v>234</v>
      </c>
      <c r="F20" s="172">
        <v>3</v>
      </c>
      <c r="G20" s="166" t="s">
        <v>181</v>
      </c>
      <c r="H20" s="166" t="s">
        <v>228</v>
      </c>
      <c r="I20" s="155">
        <v>170</v>
      </c>
      <c r="J20" s="156">
        <f t="shared" si="0"/>
        <v>510</v>
      </c>
      <c r="K20" s="157">
        <f>+J20*0.16</f>
        <v>81.600000000000009</v>
      </c>
      <c r="L20" s="157">
        <f t="shared" si="2"/>
        <v>591.6</v>
      </c>
    </row>
    <row r="21" spans="2:14" x14ac:dyDescent="0.25">
      <c r="B21" s="172" t="s">
        <v>172</v>
      </c>
      <c r="C21" s="172">
        <v>2018</v>
      </c>
      <c r="D21" s="173" t="s">
        <v>198</v>
      </c>
      <c r="E21" s="166" t="s">
        <v>235</v>
      </c>
      <c r="F21" s="172">
        <v>3</v>
      </c>
      <c r="G21" s="166" t="s">
        <v>181</v>
      </c>
      <c r="H21" s="166" t="s">
        <v>223</v>
      </c>
      <c r="I21" s="155">
        <v>141</v>
      </c>
      <c r="J21" s="156">
        <f t="shared" si="0"/>
        <v>423</v>
      </c>
      <c r="K21" s="157">
        <f>+J21*0.16</f>
        <v>67.680000000000007</v>
      </c>
      <c r="L21" s="157">
        <f t="shared" si="2"/>
        <v>490.68</v>
      </c>
    </row>
    <row r="22" spans="2:14" hidden="1" x14ac:dyDescent="0.25">
      <c r="B22" s="172" t="s">
        <v>172</v>
      </c>
      <c r="C22" s="172">
        <v>2019</v>
      </c>
      <c r="D22" s="166" t="s">
        <v>199</v>
      </c>
      <c r="E22" s="166"/>
      <c r="F22" s="172">
        <v>3</v>
      </c>
      <c r="G22" s="166" t="s">
        <v>183</v>
      </c>
      <c r="H22" s="166"/>
      <c r="I22" s="155">
        <v>320</v>
      </c>
      <c r="J22" s="156">
        <f t="shared" si="0"/>
        <v>960</v>
      </c>
      <c r="K22" s="157">
        <f t="shared" si="1"/>
        <v>172.79999999999998</v>
      </c>
      <c r="L22" s="157">
        <f t="shared" si="2"/>
        <v>1132.8</v>
      </c>
    </row>
    <row r="23" spans="2:14" x14ac:dyDescent="0.25">
      <c r="B23" s="172" t="s">
        <v>172</v>
      </c>
      <c r="C23" s="172">
        <v>2022</v>
      </c>
      <c r="D23" s="173" t="s">
        <v>193</v>
      </c>
      <c r="E23" s="166" t="s">
        <v>235</v>
      </c>
      <c r="F23" s="172">
        <v>4</v>
      </c>
      <c r="G23" s="166" t="s">
        <v>190</v>
      </c>
      <c r="H23" s="166" t="s">
        <v>223</v>
      </c>
      <c r="I23" s="155">
        <v>250</v>
      </c>
      <c r="J23" s="156">
        <f t="shared" si="0"/>
        <v>1000</v>
      </c>
      <c r="K23" s="157">
        <f t="shared" si="1"/>
        <v>180</v>
      </c>
      <c r="L23" s="157">
        <f t="shared" si="2"/>
        <v>1180</v>
      </c>
    </row>
    <row r="24" spans="2:14" x14ac:dyDescent="0.25">
      <c r="B24" s="172" t="s">
        <v>172</v>
      </c>
      <c r="C24" s="172">
        <v>2010</v>
      </c>
      <c r="D24" s="173" t="s">
        <v>200</v>
      </c>
      <c r="E24" s="166" t="s">
        <v>235</v>
      </c>
      <c r="F24" s="172">
        <v>4</v>
      </c>
      <c r="G24" s="166" t="s">
        <v>183</v>
      </c>
      <c r="H24" s="166" t="s">
        <v>223</v>
      </c>
      <c r="I24" s="155">
        <v>269</v>
      </c>
      <c r="J24" s="156">
        <f t="shared" si="0"/>
        <v>1076</v>
      </c>
      <c r="K24" s="157">
        <f t="shared" si="1"/>
        <v>193.68</v>
      </c>
      <c r="L24" s="157">
        <f t="shared" si="2"/>
        <v>1269.68</v>
      </c>
    </row>
    <row r="25" spans="2:14" x14ac:dyDescent="0.25">
      <c r="B25" s="172" t="s">
        <v>172</v>
      </c>
      <c r="C25" s="172">
        <v>2027</v>
      </c>
      <c r="D25" s="173" t="s">
        <v>186</v>
      </c>
      <c r="E25" s="166" t="s">
        <v>235</v>
      </c>
      <c r="F25" s="172">
        <v>5</v>
      </c>
      <c r="G25" s="166" t="s">
        <v>181</v>
      </c>
      <c r="H25" s="166" t="s">
        <v>223</v>
      </c>
      <c r="I25" s="155">
        <v>138</v>
      </c>
      <c r="J25" s="156">
        <f t="shared" si="0"/>
        <v>690</v>
      </c>
      <c r="K25" s="157">
        <f t="shared" si="1"/>
        <v>124.19999999999999</v>
      </c>
      <c r="L25" s="157">
        <f t="shared" si="2"/>
        <v>814.2</v>
      </c>
    </row>
    <row r="26" spans="2:14" x14ac:dyDescent="0.25">
      <c r="B26" s="172" t="s">
        <v>172</v>
      </c>
      <c r="C26" s="172">
        <v>2024</v>
      </c>
      <c r="D26" s="173" t="s">
        <v>201</v>
      </c>
      <c r="E26" s="166" t="s">
        <v>235</v>
      </c>
      <c r="F26" s="172">
        <v>10</v>
      </c>
      <c r="G26" s="166" t="s">
        <v>181</v>
      </c>
      <c r="H26" s="166" t="s">
        <v>223</v>
      </c>
      <c r="I26" s="155">
        <v>225</v>
      </c>
      <c r="J26" s="156">
        <f t="shared" si="0"/>
        <v>2250</v>
      </c>
      <c r="K26" s="157">
        <f t="shared" si="1"/>
        <v>405</v>
      </c>
      <c r="L26" s="157">
        <f t="shared" si="2"/>
        <v>2655</v>
      </c>
    </row>
    <row r="27" spans="2:14" hidden="1" x14ac:dyDescent="0.25">
      <c r="B27" s="172" t="s">
        <v>172</v>
      </c>
      <c r="C27" s="172">
        <v>2038</v>
      </c>
      <c r="D27" s="166" t="s">
        <v>202</v>
      </c>
      <c r="E27" s="166"/>
      <c r="F27" s="172">
        <v>1</v>
      </c>
      <c r="G27" s="166" t="s">
        <v>183</v>
      </c>
      <c r="H27" s="166" t="s">
        <v>223</v>
      </c>
      <c r="I27" s="155">
        <v>215</v>
      </c>
      <c r="J27" s="156">
        <f t="shared" si="0"/>
        <v>215</v>
      </c>
      <c r="K27" s="157">
        <f t="shared" si="1"/>
        <v>38.699999999999996</v>
      </c>
      <c r="L27" s="157">
        <f t="shared" si="2"/>
        <v>253.7</v>
      </c>
    </row>
    <row r="28" spans="2:14" x14ac:dyDescent="0.25">
      <c r="B28" s="172" t="s">
        <v>172</v>
      </c>
      <c r="C28" s="172">
        <v>2048</v>
      </c>
      <c r="D28" s="173" t="s">
        <v>182</v>
      </c>
      <c r="E28" s="166" t="s">
        <v>233</v>
      </c>
      <c r="F28" s="172">
        <v>12</v>
      </c>
      <c r="G28" s="166" t="s">
        <v>183</v>
      </c>
      <c r="H28" s="166" t="s">
        <v>223</v>
      </c>
      <c r="I28" s="155">
        <v>27.5</v>
      </c>
      <c r="J28" s="156">
        <f t="shared" si="0"/>
        <v>330</v>
      </c>
      <c r="K28" s="157">
        <f t="shared" si="1"/>
        <v>59.4</v>
      </c>
      <c r="L28" s="157">
        <f t="shared" si="2"/>
        <v>389.4</v>
      </c>
    </row>
    <row r="29" spans="2:14" x14ac:dyDescent="0.25">
      <c r="B29" s="172" t="s">
        <v>172</v>
      </c>
      <c r="C29" s="172">
        <v>2142</v>
      </c>
      <c r="D29" s="173" t="s">
        <v>203</v>
      </c>
      <c r="E29" s="166" t="s">
        <v>233</v>
      </c>
      <c r="F29" s="172">
        <v>5</v>
      </c>
      <c r="G29" s="166" t="s">
        <v>181</v>
      </c>
      <c r="H29" s="166" t="s">
        <v>223</v>
      </c>
      <c r="I29" s="155">
        <v>58</v>
      </c>
      <c r="J29" s="156">
        <f t="shared" si="0"/>
        <v>290</v>
      </c>
      <c r="K29" s="157">
        <f t="shared" si="1"/>
        <v>52.199999999999996</v>
      </c>
      <c r="L29" s="157">
        <f t="shared" si="2"/>
        <v>342.2</v>
      </c>
    </row>
    <row r="30" spans="2:14" x14ac:dyDescent="0.25">
      <c r="B30" s="172" t="s">
        <v>172</v>
      </c>
      <c r="C30" s="172">
        <v>2035</v>
      </c>
      <c r="D30" s="173" t="s">
        <v>204</v>
      </c>
      <c r="E30" s="166" t="s">
        <v>233</v>
      </c>
      <c r="F30" s="172">
        <v>2</v>
      </c>
      <c r="G30" s="166" t="s">
        <v>181</v>
      </c>
      <c r="H30" s="166" t="s">
        <v>223</v>
      </c>
      <c r="I30" s="155">
        <v>455</v>
      </c>
      <c r="J30" s="156">
        <f t="shared" si="0"/>
        <v>910</v>
      </c>
      <c r="K30" s="157">
        <f t="shared" si="1"/>
        <v>163.79999999999998</v>
      </c>
      <c r="L30" s="157">
        <f t="shared" si="2"/>
        <v>1073.8</v>
      </c>
    </row>
    <row r="31" spans="2:14" x14ac:dyDescent="0.25">
      <c r="B31" s="172" t="s">
        <v>172</v>
      </c>
      <c r="C31" s="172">
        <v>2040</v>
      </c>
      <c r="D31" s="173" t="s">
        <v>205</v>
      </c>
      <c r="E31" s="166" t="s">
        <v>232</v>
      </c>
      <c r="F31" s="172">
        <v>2</v>
      </c>
      <c r="G31" s="166" t="s">
        <v>183</v>
      </c>
      <c r="H31" s="166" t="s">
        <v>223</v>
      </c>
      <c r="I31" s="155">
        <v>190</v>
      </c>
      <c r="J31" s="156">
        <f t="shared" si="0"/>
        <v>380</v>
      </c>
      <c r="K31" s="157">
        <f t="shared" si="1"/>
        <v>68.399999999999991</v>
      </c>
      <c r="L31" s="157">
        <f t="shared" si="2"/>
        <v>448.4</v>
      </c>
    </row>
    <row r="32" spans="2:14" hidden="1" x14ac:dyDescent="0.25">
      <c r="B32" s="172" t="s">
        <v>172</v>
      </c>
      <c r="C32" s="172">
        <v>2037</v>
      </c>
      <c r="D32" s="166" t="s">
        <v>206</v>
      </c>
      <c r="E32" s="166"/>
      <c r="F32" s="172">
        <v>1</v>
      </c>
      <c r="G32" s="166" t="s">
        <v>207</v>
      </c>
      <c r="H32" s="166"/>
      <c r="I32" s="155">
        <v>160</v>
      </c>
      <c r="J32" s="156">
        <f t="shared" si="0"/>
        <v>160</v>
      </c>
      <c r="K32" s="157">
        <f t="shared" si="1"/>
        <v>28.799999999999997</v>
      </c>
      <c r="L32" s="157">
        <f t="shared" si="2"/>
        <v>188.8</v>
      </c>
    </row>
    <row r="33" spans="2:14" x14ac:dyDescent="0.25">
      <c r="B33" s="172" t="s">
        <v>172</v>
      </c>
      <c r="C33" s="172">
        <v>2034</v>
      </c>
      <c r="D33" s="173" t="s">
        <v>208</v>
      </c>
      <c r="E33" s="166" t="s">
        <v>233</v>
      </c>
      <c r="F33" s="172">
        <v>1</v>
      </c>
      <c r="G33" s="166" t="s">
        <v>207</v>
      </c>
      <c r="H33" s="166" t="s">
        <v>223</v>
      </c>
      <c r="I33" s="155">
        <v>80</v>
      </c>
      <c r="J33" s="156">
        <f t="shared" si="0"/>
        <v>80</v>
      </c>
      <c r="K33" s="157">
        <f t="shared" si="1"/>
        <v>14.399999999999999</v>
      </c>
      <c r="L33" s="157">
        <f t="shared" si="2"/>
        <v>94.4</v>
      </c>
    </row>
    <row r="34" spans="2:14" x14ac:dyDescent="0.25">
      <c r="B34" s="172" t="s">
        <v>173</v>
      </c>
      <c r="C34" s="172">
        <v>1141</v>
      </c>
      <c r="D34" s="173" t="s">
        <v>209</v>
      </c>
      <c r="E34" s="166" t="s">
        <v>237</v>
      </c>
      <c r="F34" s="172">
        <v>2</v>
      </c>
      <c r="G34" s="166" t="s">
        <v>183</v>
      </c>
      <c r="H34" s="166" t="s">
        <v>223</v>
      </c>
      <c r="I34" s="155">
        <v>14.61</v>
      </c>
      <c r="J34" s="156">
        <f t="shared" si="0"/>
        <v>29.22</v>
      </c>
      <c r="K34" s="157">
        <f t="shared" si="1"/>
        <v>5.2595999999999998</v>
      </c>
      <c r="L34" s="157">
        <f t="shared" si="2"/>
        <v>34.479599999999998</v>
      </c>
    </row>
    <row r="35" spans="2:14" x14ac:dyDescent="0.25">
      <c r="B35" s="172" t="s">
        <v>173</v>
      </c>
      <c r="C35" s="172">
        <v>1101</v>
      </c>
      <c r="D35" s="173" t="s">
        <v>210</v>
      </c>
      <c r="E35" s="166" t="s">
        <v>237</v>
      </c>
      <c r="F35" s="172">
        <v>2</v>
      </c>
      <c r="G35" s="166" t="s">
        <v>183</v>
      </c>
      <c r="H35" s="166" t="s">
        <v>225</v>
      </c>
      <c r="I35" s="155">
        <v>118</v>
      </c>
      <c r="J35" s="156">
        <f t="shared" si="0"/>
        <v>236</v>
      </c>
      <c r="K35" s="157">
        <f t="shared" si="1"/>
        <v>42.48</v>
      </c>
      <c r="L35" s="157">
        <f t="shared" si="2"/>
        <v>278.48</v>
      </c>
    </row>
    <row r="36" spans="2:14" x14ac:dyDescent="0.25">
      <c r="B36" s="172" t="s">
        <v>174</v>
      </c>
      <c r="C36" s="172">
        <v>1000</v>
      </c>
      <c r="D36" s="173" t="s">
        <v>211</v>
      </c>
      <c r="E36" s="166" t="s">
        <v>237</v>
      </c>
      <c r="F36" s="172">
        <v>6</v>
      </c>
      <c r="G36" s="166" t="s">
        <v>212</v>
      </c>
      <c r="H36" s="166" t="s">
        <v>224</v>
      </c>
      <c r="I36" s="155">
        <v>305</v>
      </c>
      <c r="J36" s="156">
        <f t="shared" si="0"/>
        <v>1830</v>
      </c>
      <c r="K36" s="157">
        <f t="shared" si="1"/>
        <v>329.4</v>
      </c>
      <c r="L36" s="157">
        <f t="shared" si="2"/>
        <v>2159.4</v>
      </c>
    </row>
    <row r="37" spans="2:14" x14ac:dyDescent="0.25">
      <c r="B37" s="172" t="s">
        <v>174</v>
      </c>
      <c r="C37" s="172">
        <v>1013</v>
      </c>
      <c r="D37" s="173" t="s">
        <v>213</v>
      </c>
      <c r="E37" s="166" t="s">
        <v>237</v>
      </c>
      <c r="F37" s="172">
        <v>17</v>
      </c>
      <c r="G37" s="166" t="s">
        <v>183</v>
      </c>
      <c r="H37" s="166" t="s">
        <v>229</v>
      </c>
      <c r="I37" s="155">
        <v>2.8</v>
      </c>
      <c r="J37" s="156">
        <f t="shared" si="0"/>
        <v>47.599999999999994</v>
      </c>
      <c r="K37" s="157">
        <f t="shared" si="1"/>
        <v>8.5679999999999978</v>
      </c>
      <c r="L37" s="157">
        <f t="shared" si="2"/>
        <v>56.167999999999992</v>
      </c>
    </row>
    <row r="38" spans="2:14" x14ac:dyDescent="0.25">
      <c r="B38" s="172" t="s">
        <v>174</v>
      </c>
      <c r="C38" s="172">
        <v>1109</v>
      </c>
      <c r="D38" s="173" t="s">
        <v>214</v>
      </c>
      <c r="E38" s="166" t="s">
        <v>234</v>
      </c>
      <c r="F38" s="172">
        <v>1</v>
      </c>
      <c r="G38" s="166" t="s">
        <v>183</v>
      </c>
      <c r="H38" s="166" t="s">
        <v>229</v>
      </c>
      <c r="I38" s="155">
        <v>31</v>
      </c>
      <c r="J38" s="156">
        <f t="shared" si="0"/>
        <v>31</v>
      </c>
      <c r="K38" s="157">
        <f t="shared" si="1"/>
        <v>5.58</v>
      </c>
      <c r="L38" s="157">
        <f t="shared" si="2"/>
        <v>36.58</v>
      </c>
    </row>
    <row r="39" spans="2:14" x14ac:dyDescent="0.25">
      <c r="B39" s="172" t="s">
        <v>175</v>
      </c>
      <c r="C39" s="172">
        <v>1080</v>
      </c>
      <c r="D39" s="173" t="s">
        <v>215</v>
      </c>
      <c r="E39" s="166" t="s">
        <v>236</v>
      </c>
      <c r="F39" s="172">
        <v>1</v>
      </c>
      <c r="G39" s="166" t="s">
        <v>183</v>
      </c>
      <c r="H39" s="166" t="s">
        <v>225</v>
      </c>
      <c r="I39" s="155">
        <v>59</v>
      </c>
      <c r="J39" s="156">
        <f t="shared" si="0"/>
        <v>59</v>
      </c>
      <c r="K39" s="157">
        <v>0</v>
      </c>
      <c r="L39" s="157">
        <f t="shared" si="2"/>
        <v>59</v>
      </c>
    </row>
    <row r="40" spans="2:14" hidden="1" x14ac:dyDescent="0.25">
      <c r="B40" s="172" t="s">
        <v>175</v>
      </c>
      <c r="C40" s="172">
        <v>2016</v>
      </c>
      <c r="D40" s="166" t="s">
        <v>216</v>
      </c>
      <c r="E40" s="166"/>
      <c r="F40" s="172">
        <v>10</v>
      </c>
      <c r="G40" s="166" t="s">
        <v>183</v>
      </c>
      <c r="H40" s="166"/>
      <c r="I40" s="155">
        <v>159</v>
      </c>
      <c r="J40" s="156">
        <f t="shared" si="0"/>
        <v>1590</v>
      </c>
      <c r="K40" s="157">
        <f t="shared" si="1"/>
        <v>286.2</v>
      </c>
      <c r="L40" s="157">
        <f t="shared" si="2"/>
        <v>1876.2</v>
      </c>
    </row>
    <row r="41" spans="2:14" x14ac:dyDescent="0.25">
      <c r="B41" s="172" t="s">
        <v>176</v>
      </c>
      <c r="C41" s="172">
        <v>1095</v>
      </c>
      <c r="D41" s="173" t="s">
        <v>217</v>
      </c>
      <c r="E41" s="166" t="s">
        <v>234</v>
      </c>
      <c r="F41" s="172">
        <v>1</v>
      </c>
      <c r="G41" s="166" t="s">
        <v>190</v>
      </c>
      <c r="H41" s="166" t="s">
        <v>230</v>
      </c>
      <c r="I41" s="155">
        <v>55</v>
      </c>
      <c r="J41" s="156">
        <f t="shared" si="0"/>
        <v>55</v>
      </c>
      <c r="K41" s="157">
        <f t="shared" si="1"/>
        <v>9.9</v>
      </c>
      <c r="L41" s="157">
        <f t="shared" si="2"/>
        <v>64.900000000000006</v>
      </c>
    </row>
    <row r="42" spans="2:14" x14ac:dyDescent="0.25">
      <c r="B42" s="172" t="s">
        <v>176</v>
      </c>
      <c r="C42" s="172">
        <v>1097</v>
      </c>
      <c r="D42" s="173" t="s">
        <v>218</v>
      </c>
      <c r="E42" s="166" t="s">
        <v>234</v>
      </c>
      <c r="F42" s="172">
        <v>2</v>
      </c>
      <c r="G42" s="166" t="s">
        <v>190</v>
      </c>
      <c r="H42" s="166" t="s">
        <v>223</v>
      </c>
      <c r="I42" s="155">
        <v>42</v>
      </c>
      <c r="J42" s="156">
        <f t="shared" si="0"/>
        <v>84</v>
      </c>
      <c r="K42" s="157">
        <f t="shared" si="1"/>
        <v>15.12</v>
      </c>
      <c r="L42" s="157">
        <f t="shared" si="2"/>
        <v>99.12</v>
      </c>
    </row>
    <row r="43" spans="2:14" x14ac:dyDescent="0.25">
      <c r="B43" s="172" t="s">
        <v>176</v>
      </c>
      <c r="C43" s="172">
        <v>1098</v>
      </c>
      <c r="D43" s="173" t="s">
        <v>219</v>
      </c>
      <c r="E43" s="166" t="s">
        <v>234</v>
      </c>
      <c r="F43" s="172">
        <v>1</v>
      </c>
      <c r="G43" s="166" t="s">
        <v>190</v>
      </c>
      <c r="H43" s="166" t="s">
        <v>225</v>
      </c>
      <c r="I43" s="155">
        <v>20</v>
      </c>
      <c r="J43" s="156">
        <f t="shared" si="0"/>
        <v>20</v>
      </c>
      <c r="K43" s="157">
        <f t="shared" si="1"/>
        <v>3.5999999999999996</v>
      </c>
      <c r="L43" s="157">
        <f t="shared" si="2"/>
        <v>23.6</v>
      </c>
    </row>
    <row r="44" spans="2:14" hidden="1" x14ac:dyDescent="0.25">
      <c r="B44" s="172" t="s">
        <v>177</v>
      </c>
      <c r="C44" s="172">
        <v>1010</v>
      </c>
      <c r="D44" s="166" t="s">
        <v>196</v>
      </c>
      <c r="E44" s="166" t="s">
        <v>234</v>
      </c>
      <c r="F44" s="172">
        <v>15</v>
      </c>
      <c r="G44" s="166" t="s">
        <v>183</v>
      </c>
      <c r="H44" s="166"/>
      <c r="I44" s="155">
        <v>3.15</v>
      </c>
      <c r="J44" s="156">
        <f t="shared" si="0"/>
        <v>47.25</v>
      </c>
      <c r="K44" s="157">
        <f t="shared" si="1"/>
        <v>8.504999999999999</v>
      </c>
      <c r="L44" s="157">
        <f t="shared" si="2"/>
        <v>55.754999999999995</v>
      </c>
    </row>
    <row r="45" spans="2:14" hidden="1" x14ac:dyDescent="0.25">
      <c r="B45" s="172" t="s">
        <v>177</v>
      </c>
      <c r="C45" s="172">
        <v>1038</v>
      </c>
      <c r="D45" s="166" t="s">
        <v>220</v>
      </c>
      <c r="E45" s="166" t="s">
        <v>234</v>
      </c>
      <c r="F45" s="172">
        <v>2</v>
      </c>
      <c r="G45" s="166" t="s">
        <v>183</v>
      </c>
      <c r="H45" s="166"/>
      <c r="I45" s="155">
        <v>6.3</v>
      </c>
      <c r="J45" s="156">
        <f t="shared" si="0"/>
        <v>12.6</v>
      </c>
      <c r="K45" s="157">
        <f t="shared" si="1"/>
        <v>2.2679999999999998</v>
      </c>
      <c r="L45" s="157">
        <f t="shared" si="2"/>
        <v>14.867999999999999</v>
      </c>
    </row>
    <row r="46" spans="2:14" x14ac:dyDescent="0.25">
      <c r="B46" s="172" t="s">
        <v>177</v>
      </c>
      <c r="C46" s="172">
        <v>2047</v>
      </c>
      <c r="D46" s="173" t="s">
        <v>184</v>
      </c>
      <c r="E46" s="166" t="s">
        <v>234</v>
      </c>
      <c r="F46" s="172">
        <v>2</v>
      </c>
      <c r="G46" s="166" t="s">
        <v>181</v>
      </c>
      <c r="H46" s="166" t="s">
        <v>225</v>
      </c>
      <c r="I46" s="155">
        <v>66</v>
      </c>
      <c r="J46" s="156">
        <f t="shared" si="0"/>
        <v>132</v>
      </c>
      <c r="K46" s="157">
        <f t="shared" si="1"/>
        <v>23.759999999999998</v>
      </c>
      <c r="L46" s="157">
        <f t="shared" si="2"/>
        <v>155.76</v>
      </c>
      <c r="N46" s="160"/>
    </row>
    <row r="47" spans="2:14" x14ac:dyDescent="0.25">
      <c r="B47" s="172" t="s">
        <v>177</v>
      </c>
      <c r="C47" s="172">
        <v>2046</v>
      </c>
      <c r="D47" s="173" t="s">
        <v>185</v>
      </c>
      <c r="E47" s="166" t="s">
        <v>234</v>
      </c>
      <c r="F47" s="172">
        <v>2</v>
      </c>
      <c r="G47" s="166" t="s">
        <v>181</v>
      </c>
      <c r="H47" s="166" t="s">
        <v>225</v>
      </c>
      <c r="I47" s="155">
        <v>53</v>
      </c>
      <c r="J47" s="156">
        <f t="shared" si="0"/>
        <v>106</v>
      </c>
      <c r="K47" s="157">
        <f t="shared" si="1"/>
        <v>19.079999999999998</v>
      </c>
      <c r="L47" s="157">
        <f t="shared" si="2"/>
        <v>125.08</v>
      </c>
    </row>
    <row r="48" spans="2:14" x14ac:dyDescent="0.25">
      <c r="B48" s="172" t="s">
        <v>178</v>
      </c>
      <c r="C48" s="172">
        <v>1150</v>
      </c>
      <c r="D48" s="173" t="s">
        <v>221</v>
      </c>
      <c r="E48" s="166" t="s">
        <v>234</v>
      </c>
      <c r="F48" s="172">
        <v>1</v>
      </c>
      <c r="G48" s="166" t="s">
        <v>183</v>
      </c>
      <c r="H48" s="166" t="s">
        <v>231</v>
      </c>
      <c r="I48" s="155">
        <v>375</v>
      </c>
      <c r="J48" s="156">
        <f t="shared" si="0"/>
        <v>375</v>
      </c>
      <c r="K48" s="157">
        <f t="shared" si="1"/>
        <v>67.5</v>
      </c>
      <c r="L48" s="157">
        <f t="shared" si="2"/>
        <v>442.5</v>
      </c>
    </row>
    <row r="49" spans="2:13" x14ac:dyDescent="0.25">
      <c r="B49" s="172" t="s">
        <v>178</v>
      </c>
      <c r="C49" s="172">
        <v>1101</v>
      </c>
      <c r="D49" s="173" t="s">
        <v>210</v>
      </c>
      <c r="E49" s="166" t="s">
        <v>234</v>
      </c>
      <c r="F49" s="172">
        <v>2</v>
      </c>
      <c r="G49" s="166" t="s">
        <v>183</v>
      </c>
      <c r="H49" s="166" t="s">
        <v>231</v>
      </c>
      <c r="I49" s="155">
        <v>118</v>
      </c>
      <c r="J49" s="156">
        <f t="shared" si="0"/>
        <v>236</v>
      </c>
      <c r="K49" s="157">
        <f t="shared" si="1"/>
        <v>42.48</v>
      </c>
      <c r="L49" s="157">
        <f t="shared" si="2"/>
        <v>278.48</v>
      </c>
    </row>
    <row r="50" spans="2:13" x14ac:dyDescent="0.25">
      <c r="B50" s="172" t="s">
        <v>179</v>
      </c>
      <c r="C50" s="172">
        <v>1017</v>
      </c>
      <c r="D50" s="173" t="s">
        <v>195</v>
      </c>
      <c r="E50" s="166" t="s">
        <v>234</v>
      </c>
      <c r="F50" s="172">
        <v>100</v>
      </c>
      <c r="G50" s="166" t="s">
        <v>183</v>
      </c>
      <c r="H50" s="166" t="s">
        <v>223</v>
      </c>
      <c r="I50" s="155">
        <v>130</v>
      </c>
      <c r="J50" s="156">
        <f t="shared" si="0"/>
        <v>13000</v>
      </c>
      <c r="K50" s="157">
        <f t="shared" si="1"/>
        <v>2340</v>
      </c>
      <c r="L50" s="157">
        <f t="shared" si="2"/>
        <v>15340</v>
      </c>
    </row>
    <row r="51" spans="2:13" x14ac:dyDescent="0.25">
      <c r="B51" s="172" t="s">
        <v>179</v>
      </c>
      <c r="C51" s="172">
        <v>1125</v>
      </c>
      <c r="D51" s="173" t="s">
        <v>192</v>
      </c>
      <c r="E51" s="166" t="s">
        <v>234</v>
      </c>
      <c r="F51" s="172">
        <v>1</v>
      </c>
      <c r="G51" s="166" t="s">
        <v>183</v>
      </c>
      <c r="H51" s="166" t="s">
        <v>223</v>
      </c>
      <c r="I51" s="155">
        <v>288.14</v>
      </c>
      <c r="J51" s="156">
        <f t="shared" si="0"/>
        <v>288.14</v>
      </c>
      <c r="K51" s="157">
        <f t="shared" si="1"/>
        <v>51.865199999999994</v>
      </c>
      <c r="L51" s="157">
        <f t="shared" si="2"/>
        <v>340.0052</v>
      </c>
    </row>
    <row r="52" spans="2:13" x14ac:dyDescent="0.25">
      <c r="B52" s="172" t="s">
        <v>179</v>
      </c>
      <c r="C52" s="172">
        <v>2028</v>
      </c>
      <c r="D52" s="173" t="s">
        <v>180</v>
      </c>
      <c r="E52" s="166" t="s">
        <v>234</v>
      </c>
      <c r="F52" s="172">
        <v>5</v>
      </c>
      <c r="G52" s="166" t="s">
        <v>181</v>
      </c>
      <c r="H52" s="166" t="s">
        <v>224</v>
      </c>
      <c r="I52" s="155">
        <v>75</v>
      </c>
      <c r="J52" s="156">
        <f t="shared" si="0"/>
        <v>375</v>
      </c>
      <c r="K52" s="157">
        <f t="shared" si="1"/>
        <v>67.5</v>
      </c>
      <c r="L52" s="157">
        <f t="shared" si="2"/>
        <v>442.5</v>
      </c>
    </row>
    <row r="53" spans="2:13" ht="15.75" hidden="1" x14ac:dyDescent="0.25">
      <c r="B53" s="171" t="s">
        <v>179</v>
      </c>
      <c r="C53" s="154">
        <v>2000</v>
      </c>
      <c r="D53" s="131" t="s">
        <v>222</v>
      </c>
      <c r="E53" s="131"/>
      <c r="F53" s="154">
        <v>20</v>
      </c>
      <c r="G53" s="131" t="s">
        <v>181</v>
      </c>
      <c r="H53" s="49"/>
      <c r="I53" s="155">
        <v>195</v>
      </c>
      <c r="J53" s="156">
        <f t="shared" si="0"/>
        <v>3900</v>
      </c>
      <c r="K53" s="157">
        <f t="shared" si="1"/>
        <v>702</v>
      </c>
      <c r="L53" s="157">
        <f t="shared" si="2"/>
        <v>4602</v>
      </c>
    </row>
    <row r="54" spans="2:13" hidden="1" x14ac:dyDescent="0.25">
      <c r="B54" s="152"/>
      <c r="C54" s="154"/>
      <c r="D54" s="167"/>
      <c r="E54" s="131"/>
      <c r="F54" s="154"/>
      <c r="G54" s="131"/>
      <c r="H54" s="49"/>
      <c r="I54" s="155"/>
      <c r="J54" s="156"/>
      <c r="K54" s="157"/>
      <c r="L54" s="157"/>
    </row>
    <row r="55" spans="2:13" hidden="1" x14ac:dyDescent="0.25">
      <c r="B55" s="152"/>
      <c r="C55" s="154"/>
      <c r="D55" s="131"/>
      <c r="E55" s="131"/>
      <c r="F55" s="154"/>
      <c r="G55" s="131"/>
      <c r="H55" s="49"/>
      <c r="I55" s="155"/>
      <c r="J55" s="156"/>
      <c r="K55" s="157"/>
      <c r="L55" s="157"/>
    </row>
    <row r="56" spans="2:13" hidden="1" x14ac:dyDescent="0.25">
      <c r="B56" s="152"/>
      <c r="C56" s="154"/>
      <c r="D56" s="131"/>
      <c r="E56" s="131"/>
      <c r="F56" s="154"/>
      <c r="G56" s="131"/>
      <c r="H56" s="49"/>
      <c r="I56" s="155"/>
      <c r="J56" s="156"/>
      <c r="K56" s="157"/>
      <c r="L56" s="157"/>
    </row>
    <row r="57" spans="2:13" hidden="1" x14ac:dyDescent="0.25">
      <c r="B57" s="152"/>
      <c r="C57" s="154"/>
      <c r="D57" s="167"/>
      <c r="E57" s="131"/>
      <c r="F57" s="154"/>
      <c r="G57" s="131"/>
      <c r="H57" s="49"/>
      <c r="I57" s="155"/>
      <c r="J57" s="156"/>
      <c r="K57" s="157"/>
      <c r="L57" s="157"/>
      <c r="M57" s="160"/>
    </row>
    <row r="58" spans="2:13" hidden="1" x14ac:dyDescent="0.25">
      <c r="B58" s="152"/>
      <c r="C58" s="154"/>
      <c r="D58" s="167"/>
      <c r="E58" s="131"/>
      <c r="F58" s="154"/>
      <c r="G58" s="131"/>
      <c r="H58" s="49"/>
      <c r="I58" s="155"/>
      <c r="J58" s="156"/>
      <c r="K58" s="157"/>
      <c r="L58" s="157"/>
    </row>
    <row r="59" spans="2:13" hidden="1" x14ac:dyDescent="0.25">
      <c r="B59" s="152"/>
      <c r="C59" s="154"/>
      <c r="D59" s="167"/>
      <c r="E59" s="131"/>
      <c r="F59" s="154"/>
      <c r="G59" s="131"/>
      <c r="H59" s="49"/>
      <c r="I59" s="155"/>
      <c r="J59" s="156"/>
      <c r="K59" s="157"/>
      <c r="L59" s="157"/>
    </row>
    <row r="60" spans="2:13" hidden="1" x14ac:dyDescent="0.25">
      <c r="B60" s="152"/>
      <c r="C60" s="154"/>
      <c r="D60" s="167"/>
      <c r="E60" s="131"/>
      <c r="F60" s="154"/>
      <c r="G60" s="131"/>
      <c r="H60" s="49"/>
      <c r="I60" s="155"/>
      <c r="J60" s="156"/>
      <c r="K60" s="157"/>
      <c r="L60" s="157"/>
    </row>
    <row r="61" spans="2:13" hidden="1" x14ac:dyDescent="0.25">
      <c r="B61" s="152"/>
      <c r="C61" s="154"/>
      <c r="D61" s="131"/>
      <c r="E61" s="131"/>
      <c r="F61" s="154"/>
      <c r="G61" s="131"/>
      <c r="H61" s="49"/>
      <c r="I61" s="155"/>
      <c r="J61" s="156"/>
      <c r="K61" s="157"/>
      <c r="L61" s="157"/>
    </row>
    <row r="62" spans="2:13" hidden="1" x14ac:dyDescent="0.25">
      <c r="B62" s="152"/>
      <c r="C62" s="154"/>
      <c r="D62" s="131"/>
      <c r="E62" s="131"/>
      <c r="F62" s="154"/>
      <c r="G62" s="131"/>
      <c r="H62" s="49"/>
      <c r="I62" s="155"/>
      <c r="J62" s="156"/>
      <c r="K62" s="157"/>
      <c r="L62" s="157"/>
    </row>
    <row r="63" spans="2:13" hidden="1" x14ac:dyDescent="0.25">
      <c r="B63" s="152">
        <v>45345</v>
      </c>
      <c r="C63" s="153"/>
      <c r="D63" s="49"/>
      <c r="E63" s="131"/>
      <c r="F63" s="154"/>
      <c r="G63" s="131"/>
      <c r="H63" s="49"/>
      <c r="I63" s="155"/>
      <c r="J63" s="156">
        <f t="shared" ref="J63" si="3">+I63*F63</f>
        <v>0</v>
      </c>
      <c r="K63" s="157">
        <f t="shared" ref="K63" si="4">+J63*0.18</f>
        <v>0</v>
      </c>
      <c r="L63" s="157">
        <f t="shared" ref="L63" si="5">+J63+K63</f>
        <v>0</v>
      </c>
    </row>
    <row r="64" spans="2:13" ht="15.75" thickBot="1" x14ac:dyDescent="0.3">
      <c r="C64" s="158"/>
      <c r="F64" s="159"/>
      <c r="G64" s="25"/>
      <c r="J64" s="160"/>
      <c r="K64" s="161">
        <f>SUM(K5:K63)</f>
        <v>8760.5465999999979</v>
      </c>
      <c r="L64" s="161">
        <f>SUM(L5:L63)</f>
        <v>57651.916600000004</v>
      </c>
    </row>
    <row r="65" spans="2:14" ht="15.75" thickTop="1" x14ac:dyDescent="0.25">
      <c r="C65" s="61"/>
      <c r="J65" s="160"/>
    </row>
    <row r="66" spans="2:14" x14ac:dyDescent="0.25">
      <c r="C66" s="61"/>
      <c r="J66" s="160"/>
      <c r="L66" s="162"/>
      <c r="N66" s="5"/>
    </row>
    <row r="67" spans="2:14" x14ac:dyDescent="0.25">
      <c r="C67" s="61"/>
      <c r="J67" s="160"/>
    </row>
    <row r="68" spans="2:14" x14ac:dyDescent="0.25">
      <c r="C68" s="61"/>
      <c r="J68" s="160"/>
    </row>
    <row r="69" spans="2:14" x14ac:dyDescent="0.25">
      <c r="C69" s="61"/>
      <c r="J69" s="160"/>
    </row>
    <row r="70" spans="2:14" s="5" customFormat="1" x14ac:dyDescent="0.25">
      <c r="B70" s="145"/>
      <c r="C70" s="25"/>
      <c r="D70" s="25"/>
      <c r="E70" s="25"/>
      <c r="F70" s="25"/>
      <c r="G70"/>
      <c r="H70"/>
      <c r="I70" s="146"/>
      <c r="J70" s="160"/>
      <c r="K70" s="146"/>
      <c r="L70" s="146"/>
      <c r="M70"/>
      <c r="N70"/>
    </row>
  </sheetData>
  <mergeCells count="1">
    <mergeCell ref="F3:I3"/>
  </mergeCell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2024-05-14T17:22:02Z</cp:lastPrinted>
  <dcterms:created xsi:type="dcterms:W3CDTF">2018-04-17T18:57:16Z</dcterms:created>
  <dcterms:modified xsi:type="dcterms:W3CDTF">2024-06-19T12:39:37Z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