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4375" documentId="13_ncr:1_{272474FD-14FB-46C9-A5F4-03F9F094FDA0}" xr6:coauthVersionLast="47" xr6:coauthVersionMax="47" xr10:uidLastSave="{44EFE1C9-D75F-42C3-85DD-788727D1C99E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externalReferences>
    <externalReference r:id="rId9"/>
  </externalReferences>
  <definedNames>
    <definedName name="_xlnm.Print_Area" localSheetId="5">'NOTA 5'!$B$1:$L$36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9" l="1"/>
  <c r="C18" i="9"/>
  <c r="C36" i="2"/>
  <c r="I23" i="7"/>
  <c r="D15" i="6"/>
  <c r="C29" i="2"/>
  <c r="N89" i="8"/>
  <c r="L16" i="21" l="1"/>
  <c r="K16" i="21"/>
  <c r="N88" i="8" l="1"/>
  <c r="N87" i="8"/>
  <c r="N86" i="8" l="1"/>
  <c r="L87" i="8"/>
  <c r="K22" i="7"/>
  <c r="J23" i="7"/>
  <c r="K21" i="7" l="1"/>
  <c r="K19" i="7"/>
  <c r="K18" i="7"/>
  <c r="K20" i="7" l="1"/>
  <c r="K17" i="7"/>
  <c r="K16" i="7" l="1"/>
  <c r="K23" i="7" s="1"/>
  <c r="J93" i="8" l="1"/>
  <c r="J92" i="8"/>
  <c r="J91" i="8"/>
  <c r="J90" i="8"/>
  <c r="J89" i="8"/>
  <c r="J88" i="8"/>
  <c r="J87" i="8"/>
  <c r="J86" i="8"/>
  <c r="J85" i="8"/>
  <c r="J84" i="8"/>
  <c r="J83" i="8"/>
  <c r="J82" i="8"/>
  <c r="C25" i="2" l="1"/>
  <c r="L75" i="8" l="1"/>
  <c r="L76" i="8" s="1"/>
  <c r="L77" i="8" s="1"/>
  <c r="L78" i="8" s="1"/>
  <c r="L79" i="8" s="1"/>
  <c r="L80" i="8" s="1"/>
  <c r="L81" i="8" s="1"/>
  <c r="L82" i="8" s="1"/>
  <c r="L83" i="8" l="1"/>
  <c r="J45" i="8"/>
  <c r="P73" i="8"/>
  <c r="I13" i="8" s="1"/>
  <c r="J70" i="8" s="1"/>
  <c r="P47" i="8"/>
  <c r="Q47" i="8"/>
  <c r="L84" i="8" l="1"/>
  <c r="J71" i="8"/>
  <c r="L85" i="8" l="1"/>
  <c r="J72" i="8"/>
  <c r="L86" i="8" l="1"/>
  <c r="N84" i="8"/>
  <c r="N82" i="8"/>
  <c r="N81" i="8"/>
  <c r="J73" i="8"/>
  <c r="J74" i="8" s="1"/>
  <c r="I12" i="8"/>
  <c r="L63" i="8" s="1"/>
  <c r="M32" i="8"/>
  <c r="N85" i="8" l="1"/>
  <c r="N83" i="8"/>
  <c r="L64" i="8"/>
  <c r="L65" i="8" s="1"/>
  <c r="L66" i="8" s="1"/>
  <c r="L67" i="8" s="1"/>
  <c r="L68" i="8" s="1"/>
  <c r="L69" i="8" s="1"/>
  <c r="J75" i="8" l="1"/>
  <c r="L70" i="8"/>
  <c r="D21" i="9"/>
  <c r="D29" i="9" s="1"/>
  <c r="C20" i="2" l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L73" i="8"/>
  <c r="J64" i="8"/>
  <c r="J79" i="8" l="1"/>
  <c r="L74" i="8"/>
  <c r="J65" i="8"/>
  <c r="I51" i="8"/>
  <c r="I52" i="8" s="1"/>
  <c r="I53" i="8" s="1"/>
  <c r="M56" i="8"/>
  <c r="M55" i="8"/>
  <c r="J80" i="8" l="1"/>
  <c r="J66" i="8"/>
  <c r="I54" i="8"/>
  <c r="M54" i="8"/>
  <c r="M53" i="8"/>
  <c r="M52" i="8"/>
  <c r="J81" i="8" l="1"/>
  <c r="N79" i="8"/>
  <c r="N77" i="8"/>
  <c r="N76" i="8"/>
  <c r="N72" i="8"/>
  <c r="J67" i="8"/>
  <c r="I55" i="8"/>
  <c r="K15" i="8"/>
  <c r="M45" i="8"/>
  <c r="N80" i="8" l="1"/>
  <c r="N74" i="8"/>
  <c r="N78" i="8"/>
  <c r="N75" i="8"/>
  <c r="N73" i="8"/>
  <c r="N71" i="8"/>
  <c r="N70" i="8"/>
  <c r="N69" i="8"/>
  <c r="J68" i="8"/>
  <c r="I56" i="8"/>
  <c r="C21" i="4"/>
  <c r="C19" i="2" s="1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21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<sst xmlns="http://schemas.openxmlformats.org/spreadsheetml/2006/main" count="304" uniqueCount="175">
  <si>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</si>
  <si>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</si>
  <si>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</si>
  <si>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</si>
  <si>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</si>
  <si>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</si>
  <si>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</si>
  <si>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</si>
  <si>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</si>
  <si>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</si>
  <si>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</si>
  <si>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</si>
  <si>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</si>
  <si>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</si>
  <si>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</si>
  <si>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</si>
  <si>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</si>
  <si>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</si>
  <si>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</si>
  <si>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</si>
  <si>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</si>
  <si>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</si>
  <si>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</si>
  <si>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</si>
  <si>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</si>
  <si>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</si>
  <si>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</si>
  <si>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</si>
  <si>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</si>
  <si>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</si>
  <si>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</si>
  <si>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</si>
  <si>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</si>
  <si>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</si>
  <si>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</si>
  <si>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</si>
  <si>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</si>
  <si>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</si>
  <si>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</si>
  <si>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</si>
  <si>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</si>
  <si>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</si>
  <si>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</si>
  <si>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</si>
  <si>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</si>
  <si>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</si>
  <si>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</si>
  <si>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</si>
  <si>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</si>
  <si>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</si>
  <si>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</si>
  <si>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</si>
  <si>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</si>
  <si>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</si>
  <si>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</si>
  <si>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</si>
  <si>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</si>
  <si>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</si>
  <si>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</si>
  <si>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</si>
  <si>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</si>
  <si>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</si>
  <si>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</si>
  <si>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</si>
  <si>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</si>
  <si>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</si>
  <si>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</si>
  <si>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</si>
  <si>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</si>
  <si>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</si>
  <si>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</si>
  <si>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</si>
  <si>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</si>
  <si>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</si>
  <si>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</si>
  <si>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</si>
  <si>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</si>
  <si>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</si>
  <si>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</si>
  <si>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</si>
  <si>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</si>
  <si>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</si>
  <si>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</si>
  <si>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</si>
  <si>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</si>
  <si>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</si>
  <si>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</si>
  <si>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</si>
  <si>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</si>
  <si>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</si>
  <si>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</si>
  <si>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</si>
  <si>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</si>
  <si>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</si>
  <si>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</si>
  <si>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</si>
  <si>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</si>
  <si>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</si>
  <si>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</si>
  <si>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</si>
  <si>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</si>
  <si>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</si>
  <si>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</si>
  <si>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</si>
  <si>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</si>
  <si>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</si>
  <si>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</si>
  <si>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</si>
  <si>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</si>
  <si>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</si>
  <si>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</si>
  <si>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</si>
  <si>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</si>
  <si>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</si>
  <si>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</si>
  <si>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</si>
  <si>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101-82124-8</t>
  </si>
  <si>
    <t>EDESUR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</si>
  <si>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</si>
  <si>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</si>
  <si>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</si>
  <si>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</si>
  <si>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</si>
  <si>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</si>
  <si>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</si>
  <si>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ITBIS</t>
  </si>
  <si>
    <t>TOTAL</t>
  </si>
  <si>
    <t>30/09/2024</t>
  </si>
  <si>
    <t>30/10/2024</t>
  </si>
  <si>
    <t>131-21122-4</t>
  </si>
  <si>
    <t>N/A</t>
  </si>
  <si>
    <t>2.3.9.2.01</t>
  </si>
  <si>
    <t>2.3.5.5.01</t>
  </si>
  <si>
    <t>2.3.1.1.01</t>
  </si>
  <si>
    <t>2.3.9.1.01</t>
  </si>
  <si>
    <t>2.3.3.2.01</t>
  </si>
  <si>
    <t>AL 31 OCTUBRE 2024</t>
  </si>
  <si>
    <t>Al 31 OCTUBRE 2024</t>
  </si>
  <si>
    <t>al 31 OCTUBRE 2024</t>
  </si>
  <si>
    <t>DISPONIBILIDAD EN BANCO BALANCE CONCILIACION BANCARIA  AL 31 OCTUBRE 2024</t>
  </si>
  <si>
    <t>TOTAL DISP.  EFECTIVO EN CAJA Y BANCO AL 31/10/2024</t>
  </si>
  <si>
    <t>BALANCE FINAL MATERIAL GASTABLE AL 30/09/2024</t>
  </si>
  <si>
    <t>ENTRADAS MES DE OCTUBRE 2024</t>
  </si>
  <si>
    <t>TOTAL DISPONIBILIDAD AL MES DE OCTUBRE 2024</t>
  </si>
  <si>
    <t>SALIDAS MES OCTUBRE 2024</t>
  </si>
  <si>
    <t>TOTAL DISPONIBILIDAD MATERIAL GASTABLE / SUMINISTROS AL 31 DE OCTUBRE 2024</t>
  </si>
  <si>
    <t>31/10/2024</t>
  </si>
  <si>
    <t>30/11/2024</t>
  </si>
  <si>
    <t>B1500564120</t>
  </si>
  <si>
    <t>ENERGIA CORRESP. A OCT</t>
  </si>
  <si>
    <t>B1500002966</t>
  </si>
  <si>
    <t>CANTABRIA</t>
  </si>
  <si>
    <t>SERVICIO CATERING REFRIGERIO COLABORADORES ANAMAR</t>
  </si>
  <si>
    <t>27/08/2024</t>
  </si>
  <si>
    <t>B1700000028</t>
  </si>
  <si>
    <t>KONGSBERG</t>
  </si>
  <si>
    <t>LAPTOP WORK STATION RUGGED</t>
  </si>
  <si>
    <t>SALIDA JUNIO 2024 MATERIAL GASTABE DE OFICINA Y LIMPIEZA OCTUBRE2024</t>
  </si>
  <si>
    <t>DIVISION DE RECURSOS HUMANOS</t>
  </si>
  <si>
    <t>Servicios Generales</t>
  </si>
  <si>
    <t>Centro copiado</t>
  </si>
  <si>
    <t>TECNICO Y CIENTIFICO</t>
  </si>
  <si>
    <t>DIVISION ADMINISTRATIVA Y FINANCIERA</t>
  </si>
  <si>
    <t>23-10-2024</t>
  </si>
  <si>
    <t>22-10-2024</t>
  </si>
  <si>
    <t>14-10-2024</t>
  </si>
  <si>
    <t>10-10-2024</t>
  </si>
  <si>
    <t>03-10-2024</t>
  </si>
  <si>
    <t>02-10-2024</t>
  </si>
  <si>
    <t>Útiles y materiales de escritorio, oficina e informática</t>
  </si>
  <si>
    <t>Materiales de Limpieza e Higiene</t>
  </si>
  <si>
    <t>Papel y Cartón</t>
  </si>
  <si>
    <t>Artículos de Plástico</t>
  </si>
  <si>
    <t>Alimentos y Bebidas para personas</t>
  </si>
  <si>
    <t>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</si>
</sst>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0"/>
  </cellStyleXfs>
  <cellXfs count="185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4" fontId="0" fillId="0" borderId="0" xfId="2" applyFont="1"/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0" fillId="0" borderId="0" xfId="0" applyNumberFormat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18" fillId="8" borderId="0" xfId="0" applyFont="1" applyFill="1"/>
    <xf numFmtId="0" fontId="6" fillId="8" borderId="0" xfId="0" applyFont="1" applyFill="1" applyAlignment="1">
      <alignment horizontal="left" vertical="center" wrapText="1"/>
    </xf>
    <xf numFmtId="43" fontId="0" fillId="2" borderId="0" xfId="0" applyNumberFormat="1" applyFill="1"/>
    <xf numFmtId="44" fontId="0" fillId="0" borderId="4" xfId="2" applyFont="1" applyFill="1" applyBorder="1"/>
    <xf numFmtId="0" fontId="21" fillId="8" borderId="0" xfId="0" applyFont="1" applyFill="1" applyAlignment="1">
      <alignment vertical="center" wrapText="1"/>
    </xf>
    <xf numFmtId="0" fontId="6" fillId="8" borderId="0" xfId="0" applyFont="1" applyFill="1" applyAlignment="1">
      <alignment vertical="center" wrapText="1"/>
    </xf>
    <xf numFmtId="0" fontId="0" fillId="0" borderId="4" xfId="0" applyBorder="1" applyAlignment="1">
      <alignment horizontal="right"/>
    </xf>
    <xf numFmtId="1" fontId="15" fillId="0" borderId="4" xfId="0" applyNumberFormat="1" applyFont="1" applyBorder="1" applyAlignment="1">
      <alignment horizontal="center" vertical="center"/>
    </xf>
    <xf numFmtId="44" fontId="1" fillId="0" borderId="0" xfId="2" applyFont="1"/>
    <xf numFmtId="0" fontId="0" fillId="8" borderId="0" xfId="0" applyFill="1" applyAlignment="1">
      <alignment vertical="center" wrapText="1"/>
    </xf>
    <xf numFmtId="0" fontId="24" fillId="0" borderId="4" xfId="3" applyBorder="1"/>
    <xf numFmtId="44" fontId="24" fillId="0" borderId="4" xfId="3" applyNumberFormat="1" applyBorder="1"/>
    <xf numFmtId="4" fontId="24" fillId="0" borderId="4" xfId="3" applyNumberForma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DE40CBB-2D91-422E-ADC7-012825366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2390776</xdr:colOff>
      <xdr:row>2</xdr:row>
      <xdr:rowOff>101624</xdr:rowOff>
    </xdr:from>
    <xdr:to>
      <xdr:col>1</xdr:col>
      <xdr:colOff>3219450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6" y="4826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805160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18077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eaybar_anamar_gob_do/Documents/Escritorio/Pago%20a%20proveedores%20octubre%202024.xlsx" TargetMode="External"/><Relationship Id="rId1" Type="http://schemas.openxmlformats.org/officeDocument/2006/relationships/externalLinkPath" Target="Pago%20a%20proveedores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ENTAS PAGADAS"/>
    </sheetNames>
    <sheetDataSet>
      <sheetData sheetId="0">
        <row r="29">
          <cell r="I29">
            <v>115287.26</v>
          </cell>
        </row>
        <row r="37">
          <cell r="I37">
            <v>51889.599999999999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2"/>
  <sheetViews>
    <sheetView showGridLines="0" tabSelected="1" zoomScaleNormal="100" workbookViewId="0">
      <selection activeCell="B56" sqref="B56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2" t="s">
        <v>63</v>
      </c>
      <c r="C8" s="162"/>
    </row>
    <row r="9" spans="2:5" ht="15.75" x14ac:dyDescent="0.25">
      <c r="B9" s="163" t="s">
        <v>64</v>
      </c>
      <c r="C9" s="163"/>
    </row>
    <row r="10" spans="2:5" ht="15.75" x14ac:dyDescent="0.25">
      <c r="B10" s="163" t="s">
        <v>0</v>
      </c>
      <c r="C10" s="163"/>
      <c r="E10" s="3"/>
    </row>
    <row r="11" spans="2:5" hidden="1" x14ac:dyDescent="0.25">
      <c r="B11" s="165"/>
      <c r="C11" s="165"/>
      <c r="E11" s="3"/>
    </row>
    <row r="12" spans="2:5" ht="18.75" x14ac:dyDescent="0.25">
      <c r="B12" s="162" t="s">
        <v>1</v>
      </c>
      <c r="C12" s="162"/>
      <c r="E12" s="3"/>
    </row>
    <row r="13" spans="2:5" ht="18.75" x14ac:dyDescent="0.3">
      <c r="B13" s="163" t="s">
        <v>136</v>
      </c>
      <c r="C13" s="163"/>
      <c r="E13" s="2"/>
    </row>
    <row r="14" spans="2:5" x14ac:dyDescent="0.25">
      <c r="B14" s="164" t="s">
        <v>109</v>
      </c>
      <c r="C14" s="164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+'NOTA 1'!C21</f>
        <v>300250.42000000004</v>
      </c>
    </row>
    <row r="20" spans="2:9" x14ac:dyDescent="0.25">
      <c r="B20" s="10" t="s">
        <v>46</v>
      </c>
      <c r="C20" s="74">
        <f>+'NOTA 2'!D29</f>
        <v>585847.72</v>
      </c>
      <c r="D20" s="16"/>
    </row>
    <row r="21" spans="2:9" x14ac:dyDescent="0.25">
      <c r="B21" s="9" t="s">
        <v>4</v>
      </c>
      <c r="C21" s="17">
        <f>SUM(C19:C20)</f>
        <v>886098.14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2">
        <f>SUM('NOTA 4'!D15)</f>
        <v>12563285.610000001</v>
      </c>
    </row>
    <row r="25" spans="2:9" x14ac:dyDescent="0.25">
      <c r="B25" s="11" t="s">
        <v>43</v>
      </c>
      <c r="C25" s="73">
        <f>+'NOTA 4'!D16</f>
        <v>327350.02</v>
      </c>
    </row>
    <row r="26" spans="2:9" x14ac:dyDescent="0.25">
      <c r="B26" s="12" t="s">
        <v>6</v>
      </c>
      <c r="C26" s="6">
        <f>SUM(C24:C25)</f>
        <v>12890635.630000001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'!N89</f>
        <v>346200.32000000001</v>
      </c>
      <c r="I29" s="5"/>
    </row>
    <row r="30" spans="2:9" x14ac:dyDescent="0.25">
      <c r="B30" s="9" t="s">
        <v>62</v>
      </c>
      <c r="C30" s="17">
        <f>SUM(C29)</f>
        <v>346200.32000000001</v>
      </c>
      <c r="I30" s="5"/>
    </row>
    <row r="31" spans="2:9" x14ac:dyDescent="0.25">
      <c r="B31" s="1"/>
      <c r="C31" s="6"/>
      <c r="I31" s="5"/>
    </row>
    <row r="32" spans="2:9" x14ac:dyDescent="0.25">
      <c r="B32" s="75" t="s">
        <v>7</v>
      </c>
      <c r="C32" s="76">
        <f>SUM(C21+C26+C30)</f>
        <v>14122934.090000002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5'!I23</f>
        <v>517133.48</v>
      </c>
    </row>
    <row r="37" spans="2:3" x14ac:dyDescent="0.25">
      <c r="B37" s="14" t="s">
        <v>73</v>
      </c>
      <c r="C37" s="16">
        <f>SUM(C36)</f>
        <v>517133.48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13605800.610000001</v>
      </c>
    </row>
    <row r="45" spans="2:3" x14ac:dyDescent="0.25">
      <c r="B45" s="14" t="s">
        <v>11</v>
      </c>
      <c r="C45" s="16">
        <f>SUM(C44+0)</f>
        <v>13605800.610000001</v>
      </c>
    </row>
    <row r="47" spans="2:3" x14ac:dyDescent="0.25">
      <c r="B47" s="75" t="s">
        <v>12</v>
      </c>
      <c r="C47" s="76">
        <f>SUM(C37+C45)</f>
        <v>14122934.090000002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6" spans="2:2" x14ac:dyDescent="0.25">
      <c r="B56" t="s">
        <v>44</v>
      </c>
    </row>
    <row r="60" spans="2:2" x14ac:dyDescent="0.25">
      <c r="B60" t="s">
        <v>45</v>
      </c>
    </row>
    <row r="61" spans="2:2" x14ac:dyDescent="0.25">
      <c r="B61" s="25" t="s">
        <v>92</v>
      </c>
    </row>
    <row r="62" spans="2:2" x14ac:dyDescent="0.25">
      <c r="B62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66" t="s">
        <v>0</v>
      </c>
      <c r="C9" s="166"/>
    </row>
    <row r="10" spans="2:24" ht="18.75" x14ac:dyDescent="0.3">
      <c r="B10" s="167" t="s">
        <v>53</v>
      </c>
      <c r="C10" s="167"/>
      <c r="I10" s="14"/>
    </row>
    <row r="11" spans="2:24" ht="18.75" x14ac:dyDescent="0.3">
      <c r="B11" s="167" t="s">
        <v>137</v>
      </c>
      <c r="C11" s="167"/>
    </row>
    <row r="12" spans="2:24" ht="18.75" x14ac:dyDescent="0.3">
      <c r="B12" s="167" t="s">
        <v>55</v>
      </c>
      <c r="C12" s="167"/>
    </row>
    <row r="13" spans="2:24" ht="18.75" x14ac:dyDescent="0.3">
      <c r="B13" s="168" t="s">
        <v>52</v>
      </c>
      <c r="C13" s="167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139</v>
      </c>
      <c r="C18" s="40">
        <v>260250.42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140</v>
      </c>
      <c r="C21" s="54">
        <f>SUM(C18:C20)</f>
        <v>300250.42000000004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C26" sqref="C26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0" t="s">
        <v>0</v>
      </c>
      <c r="C7" s="170"/>
      <c r="D7" s="170"/>
    </row>
    <row r="8" spans="2:21" ht="18.75" x14ac:dyDescent="0.3">
      <c r="B8" s="167" t="s">
        <v>87</v>
      </c>
      <c r="C8" s="167"/>
      <c r="D8" s="167"/>
    </row>
    <row r="9" spans="2:21" ht="18.75" x14ac:dyDescent="0.3">
      <c r="B9" s="167" t="s">
        <v>138</v>
      </c>
      <c r="C9" s="167"/>
      <c r="D9" s="167"/>
    </row>
    <row r="10" spans="2:21" ht="18.75" x14ac:dyDescent="0.3">
      <c r="B10" s="167" t="s">
        <v>55</v>
      </c>
      <c r="C10" s="167"/>
      <c r="D10" s="167"/>
    </row>
    <row r="11" spans="2:21" ht="18.75" x14ac:dyDescent="0.3">
      <c r="B11" s="168" t="s">
        <v>70</v>
      </c>
      <c r="C11" s="167"/>
      <c r="D11" s="167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141</v>
      </c>
      <c r="C15" s="39"/>
      <c r="D15" s="58">
        <v>444218.1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142</v>
      </c>
      <c r="C18" s="60">
        <f>+'[1]CUENTAS PAGADAS'!I29+'[1]CUENTAS PAGADAS'!I37</f>
        <v>167176.85999999999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143</v>
      </c>
      <c r="C21" s="42"/>
      <c r="D21" s="59">
        <f>+D15+C18</f>
        <v>611394.96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144</v>
      </c>
      <c r="C25" s="138">
        <f>+INVENTARIO!L16</f>
        <v>25547.24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69" t="s">
        <v>145</v>
      </c>
      <c r="C29" s="169"/>
      <c r="D29" s="133">
        <f>+D21-C25</f>
        <v>585847.72</v>
      </c>
      <c r="G29" s="29"/>
      <c r="H29" s="16"/>
      <c r="I29" s="29"/>
      <c r="J29" s="16"/>
      <c r="K29" s="16"/>
    </row>
    <row r="30" spans="2:11" ht="21" customHeight="1" x14ac:dyDescent="0.25">
      <c r="B30" s="169"/>
      <c r="C30" s="169"/>
      <c r="D30" s="133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69"/>
      <c r="C37" s="61"/>
      <c r="G37" s="29"/>
      <c r="H37" s="29"/>
      <c r="I37" s="29"/>
      <c r="J37" s="16"/>
      <c r="K37" s="16"/>
    </row>
    <row r="38" spans="2:11" x14ac:dyDescent="0.25">
      <c r="B38" s="69" t="s">
        <v>80</v>
      </c>
      <c r="C38" s="61"/>
      <c r="G38" s="29"/>
      <c r="H38" s="29"/>
      <c r="I38" s="29"/>
      <c r="J38" s="16"/>
      <c r="K38" s="16"/>
    </row>
    <row r="39" spans="2:11" x14ac:dyDescent="0.25">
      <c r="B39" s="69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103"/>
  <sheetViews>
    <sheetView topLeftCell="E71" zoomScaleNormal="100" workbookViewId="0">
      <selection activeCell="G1" sqref="G1:N103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78" t="s">
        <v>0</v>
      </c>
      <c r="H4" s="178"/>
      <c r="I4" s="178"/>
      <c r="J4" s="178"/>
      <c r="K4" s="178"/>
      <c r="L4" s="178"/>
      <c r="M4" s="14"/>
      <c r="N4" s="14"/>
      <c r="O4" s="14"/>
    </row>
    <row r="5" spans="7:15" x14ac:dyDescent="0.25">
      <c r="G5" s="164" t="s">
        <v>35</v>
      </c>
      <c r="H5" s="164"/>
      <c r="I5" s="164"/>
      <c r="J5" s="164"/>
      <c r="K5" s="164"/>
      <c r="L5" s="164"/>
    </row>
    <row r="6" spans="7:15" x14ac:dyDescent="0.25">
      <c r="G6" s="164" t="s">
        <v>136</v>
      </c>
      <c r="H6" s="164"/>
      <c r="I6" s="164"/>
      <c r="J6" s="164"/>
      <c r="K6" s="164"/>
      <c r="L6" s="164"/>
    </row>
    <row r="7" spans="7:15" x14ac:dyDescent="0.25">
      <c r="G7" s="179" t="s">
        <v>50</v>
      </c>
      <c r="H7" s="179"/>
      <c r="I7" s="179"/>
      <c r="J7" s="179"/>
      <c r="K7" s="179"/>
      <c r="L7" s="179"/>
      <c r="M7" s="131"/>
      <c r="N7" s="131"/>
    </row>
    <row r="10" spans="7:15" x14ac:dyDescent="0.25">
      <c r="I10" s="176" t="s">
        <v>113</v>
      </c>
      <c r="J10" s="177"/>
      <c r="K10" s="177"/>
      <c r="L10" s="177"/>
    </row>
    <row r="11" spans="7:15" x14ac:dyDescent="0.25">
      <c r="G11" s="175" t="s">
        <v>77</v>
      </c>
      <c r="H11" s="175"/>
      <c r="I11" s="77" t="s">
        <v>16</v>
      </c>
      <c r="J11" s="77" t="s">
        <v>15</v>
      </c>
      <c r="L11" s="77" t="s">
        <v>13</v>
      </c>
    </row>
    <row r="12" spans="7:15" x14ac:dyDescent="0.25">
      <c r="G12" s="175" t="s">
        <v>32</v>
      </c>
      <c r="H12" s="175"/>
      <c r="I12" s="27">
        <f>253082.12+9305.26</f>
        <v>262387.38</v>
      </c>
      <c r="J12" s="79">
        <v>44903</v>
      </c>
      <c r="L12" s="79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79"/>
    </row>
    <row r="14" spans="7:15" x14ac:dyDescent="0.25">
      <c r="H14" s="25"/>
      <c r="I14" s="25"/>
      <c r="J14" s="25"/>
      <c r="K14" s="57"/>
      <c r="L14" s="79"/>
      <c r="M14" s="79"/>
    </row>
    <row r="15" spans="7:15" x14ac:dyDescent="0.25">
      <c r="K15" s="89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0"/>
      <c r="H18" s="81"/>
      <c r="I18" s="81"/>
      <c r="J18" s="81"/>
      <c r="K18" s="81"/>
      <c r="L18" s="81"/>
      <c r="M18" s="81"/>
      <c r="N18" s="82"/>
    </row>
    <row r="19" spans="7:24" ht="15.75" hidden="1" thickBot="1" x14ac:dyDescent="0.3">
      <c r="G19" s="83"/>
      <c r="L19" s="173" t="s">
        <v>14</v>
      </c>
      <c r="M19" s="174"/>
      <c r="N19" s="84"/>
    </row>
    <row r="20" spans="7:24" hidden="1" x14ac:dyDescent="0.25">
      <c r="G20" s="83"/>
      <c r="K20" s="25" t="s">
        <v>16</v>
      </c>
      <c r="L20" s="25" t="s">
        <v>15</v>
      </c>
      <c r="M20" s="25" t="s">
        <v>13</v>
      </c>
      <c r="N20" s="84"/>
    </row>
    <row r="21" spans="7:24" hidden="1" x14ac:dyDescent="0.25">
      <c r="G21" s="83"/>
      <c r="H21" s="164" t="s">
        <v>32</v>
      </c>
      <c r="I21" s="164"/>
      <c r="J21" s="164"/>
      <c r="K21" s="27">
        <v>404099.66</v>
      </c>
      <c r="L21" s="20" t="s">
        <v>89</v>
      </c>
      <c r="M21" s="20" t="s">
        <v>90</v>
      </c>
      <c r="N21" s="84"/>
    </row>
    <row r="22" spans="7:24" hidden="1" x14ac:dyDescent="0.25">
      <c r="G22" s="83"/>
      <c r="H22" s="164" t="s">
        <v>77</v>
      </c>
      <c r="I22" s="164"/>
      <c r="J22" s="164"/>
      <c r="K22" s="27">
        <v>191365.2</v>
      </c>
      <c r="L22" s="20">
        <v>43839</v>
      </c>
      <c r="M22" s="20" t="s">
        <v>91</v>
      </c>
      <c r="N22" s="84"/>
      <c r="U22" t="s">
        <v>36</v>
      </c>
      <c r="V22" t="s">
        <v>38</v>
      </c>
      <c r="W22" t="s">
        <v>37</v>
      </c>
    </row>
    <row r="23" spans="7:24" hidden="1" x14ac:dyDescent="0.25">
      <c r="G23" s="171" t="s">
        <v>41</v>
      </c>
      <c r="H23" s="172"/>
      <c r="I23" s="172"/>
      <c r="J23" s="172"/>
      <c r="K23" s="27">
        <f>SUM(W23)</f>
        <v>409270.39999999997</v>
      </c>
      <c r="L23" s="20">
        <v>40238</v>
      </c>
      <c r="M23" s="20" t="s">
        <v>51</v>
      </c>
      <c r="N23" s="84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71" t="s">
        <v>39</v>
      </c>
      <c r="H24" s="172"/>
      <c r="I24" s="172"/>
      <c r="J24" s="172"/>
      <c r="K24" s="27">
        <f t="shared" ref="K24:K26" si="0">SUM(W24)</f>
        <v>350803.20000000001</v>
      </c>
      <c r="L24" s="20">
        <v>40848</v>
      </c>
      <c r="M24" s="20" t="s">
        <v>51</v>
      </c>
      <c r="N24" s="84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71" t="s">
        <v>40</v>
      </c>
      <c r="H25" s="172"/>
      <c r="I25" s="172"/>
      <c r="J25" s="172"/>
      <c r="K25" s="27">
        <f t="shared" si="0"/>
        <v>350803.20000000001</v>
      </c>
      <c r="L25" s="20">
        <v>41395</v>
      </c>
      <c r="M25" s="20" t="s">
        <v>51</v>
      </c>
      <c r="N25" s="84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71" t="s">
        <v>42</v>
      </c>
      <c r="H26" s="172"/>
      <c r="I26" s="172"/>
      <c r="J26" s="172"/>
      <c r="K26" s="28">
        <f t="shared" si="0"/>
        <v>363081.31199999998</v>
      </c>
      <c r="L26" s="20">
        <v>42850</v>
      </c>
      <c r="M26" s="20" t="s">
        <v>51</v>
      </c>
      <c r="N26" s="84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5"/>
      <c r="H27" s="86"/>
      <c r="I27" s="86"/>
      <c r="J27" s="86"/>
      <c r="K27" s="87">
        <f>SUM(K21:K26)</f>
        <v>2069422.9719999998</v>
      </c>
      <c r="L27" s="86"/>
      <c r="M27" s="86"/>
      <c r="N27" s="88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3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8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3" t="s">
        <v>93</v>
      </c>
      <c r="Q45" s="95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8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4">
        <v>276005.18</v>
      </c>
      <c r="Q46" s="95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8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4">
        <f>+P46/12</f>
        <v>23000.431666666667</v>
      </c>
      <c r="Q47" s="95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8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8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09" t="s">
        <v>99</v>
      </c>
      <c r="Q49" s="110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8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6">
        <f>+Q47</f>
        <v>15674.5</v>
      </c>
      <c r="J51" s="78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6">
        <f>+I51</f>
        <v>15674.5</v>
      </c>
      <c r="J52" s="78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6">
        <f t="shared" ref="I53:I63" si="5">+I52</f>
        <v>15674.5</v>
      </c>
      <c r="J53" s="78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6">
        <f t="shared" si="5"/>
        <v>15674.5</v>
      </c>
      <c r="J54" s="78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6">
        <f t="shared" si="5"/>
        <v>15674.5</v>
      </c>
      <c r="J55" s="78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6">
        <f t="shared" si="5"/>
        <v>15674.5</v>
      </c>
      <c r="J56" s="78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6">
        <f t="shared" si="5"/>
        <v>15674.5</v>
      </c>
      <c r="J57" s="78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6">
        <f t="shared" si="5"/>
        <v>15674.5</v>
      </c>
      <c r="J58" s="78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6">
        <f t="shared" si="5"/>
        <v>15674.5</v>
      </c>
      <c r="J59" s="78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6">
        <f t="shared" si="5"/>
        <v>15674.5</v>
      </c>
      <c r="J60" s="78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6">
        <f t="shared" si="5"/>
        <v>15674.5</v>
      </c>
      <c r="J61" s="78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6">
        <f t="shared" si="5"/>
        <v>15674.5</v>
      </c>
      <c r="J62" s="78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6">
        <f t="shared" si="5"/>
        <v>15674.5</v>
      </c>
      <c r="J63" s="78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8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8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8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8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8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69"/>
      <c r="J69" s="78">
        <f>+J68</f>
        <v>22736.894166666665</v>
      </c>
      <c r="L69" s="27">
        <f t="shared" si="8"/>
        <v>21865.615000000002</v>
      </c>
      <c r="M69" s="16"/>
      <c r="N69" s="132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69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69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69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69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0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69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69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69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541044.4916666667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69"/>
      <c r="J77" s="29">
        <f t="shared" si="9"/>
        <v>24566.506666666668</v>
      </c>
      <c r="L77" s="16">
        <f t="shared" si="11"/>
        <v>25404.434999999998</v>
      </c>
      <c r="N77" s="16">
        <f t="shared" si="10"/>
        <v>542110.34250000003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69"/>
      <c r="J78" s="29">
        <f t="shared" si="9"/>
        <v>24566.506666666668</v>
      </c>
      <c r="L78" s="16">
        <f t="shared" si="11"/>
        <v>25404.434999999998</v>
      </c>
      <c r="N78" s="16">
        <f t="shared" si="10"/>
        <v>543176.19333333336</v>
      </c>
      <c r="P78" s="5">
        <v>340927.6</v>
      </c>
      <c r="Q78" s="64"/>
    </row>
    <row r="79" spans="7:17" x14ac:dyDescent="0.25">
      <c r="G79" s="22" t="s">
        <v>27</v>
      </c>
      <c r="H79" s="24">
        <v>2023</v>
      </c>
      <c r="I79" s="69"/>
      <c r="J79" s="29">
        <f t="shared" si="9"/>
        <v>24566.506666666668</v>
      </c>
      <c r="L79" s="16">
        <f t="shared" si="11"/>
        <v>25404.434999999998</v>
      </c>
      <c r="N79" s="16">
        <f t="shared" si="10"/>
        <v>544242.04416666669</v>
      </c>
      <c r="P79" s="5"/>
      <c r="Q79" s="64"/>
    </row>
    <row r="80" spans="7:17" x14ac:dyDescent="0.25">
      <c r="G80" s="22" t="s">
        <v>17</v>
      </c>
      <c r="H80" s="24">
        <v>2024</v>
      </c>
      <c r="I80" s="69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545307.89500000002</v>
      </c>
      <c r="P80" s="5"/>
      <c r="Q80" s="64"/>
    </row>
    <row r="81" spans="7:17" x14ac:dyDescent="0.25">
      <c r="G81" s="22" t="s">
        <v>18</v>
      </c>
      <c r="H81" s="24">
        <v>2024</v>
      </c>
      <c r="I81" s="69"/>
      <c r="J81" s="29">
        <f t="shared" si="9"/>
        <v>24566.506666666668</v>
      </c>
      <c r="L81" s="16">
        <f t="shared" si="11"/>
        <v>25404.434999999998</v>
      </c>
      <c r="N81" s="16">
        <f t="shared" ref="N81:N85" si="12">SUM(J82:J93)+SUM(L82:L93)</f>
        <v>597410.53833333333</v>
      </c>
      <c r="P81" s="5"/>
      <c r="Q81" s="64"/>
    </row>
    <row r="82" spans="7:17" x14ac:dyDescent="0.25">
      <c r="G82" s="22" t="s">
        <v>19</v>
      </c>
      <c r="H82" s="24">
        <v>2024</v>
      </c>
      <c r="I82" s="69"/>
      <c r="J82" s="29">
        <f>271513.95/12</f>
        <v>22626.162500000002</v>
      </c>
      <c r="L82" s="16">
        <f t="shared" si="11"/>
        <v>25404.434999999998</v>
      </c>
      <c r="N82" s="16">
        <f t="shared" si="12"/>
        <v>577790.5708333333</v>
      </c>
      <c r="P82" s="5"/>
      <c r="Q82" s="64"/>
    </row>
    <row r="83" spans="7:17" x14ac:dyDescent="0.25">
      <c r="G83" s="22" t="s">
        <v>20</v>
      </c>
      <c r="H83" s="24">
        <v>2024</v>
      </c>
      <c r="I83" s="69"/>
      <c r="J83" s="29">
        <f t="shared" ref="J83:J93" si="13">271513.95/12</f>
        <v>22626.162500000002</v>
      </c>
      <c r="L83" s="16">
        <f t="shared" si="11"/>
        <v>25404.434999999998</v>
      </c>
      <c r="N83" s="16">
        <f t="shared" si="12"/>
        <v>558170.60333333339</v>
      </c>
      <c r="P83" s="5"/>
      <c r="Q83" s="64"/>
    </row>
    <row r="84" spans="7:17" x14ac:dyDescent="0.25">
      <c r="G84" s="22" t="s">
        <v>28</v>
      </c>
      <c r="H84" s="24">
        <v>2024</v>
      </c>
      <c r="I84" s="69"/>
      <c r="J84" s="29">
        <f t="shared" si="13"/>
        <v>22626.162500000002</v>
      </c>
      <c r="L84" s="16">
        <f t="shared" si="11"/>
        <v>25404.434999999998</v>
      </c>
      <c r="N84" s="16">
        <f t="shared" si="12"/>
        <v>538550.63583333336</v>
      </c>
      <c r="P84" s="5"/>
      <c r="Q84" s="64"/>
    </row>
    <row r="85" spans="7:17" x14ac:dyDescent="0.25">
      <c r="G85" s="22" t="s">
        <v>21</v>
      </c>
      <c r="H85" s="24">
        <v>2024</v>
      </c>
      <c r="I85" s="69"/>
      <c r="J85" s="29">
        <f t="shared" si="13"/>
        <v>22626.162500000002</v>
      </c>
      <c r="L85" s="16">
        <f t="shared" si="11"/>
        <v>25404.434999999998</v>
      </c>
      <c r="N85" s="16">
        <f t="shared" si="12"/>
        <v>518930.66833333333</v>
      </c>
      <c r="Q85" s="64"/>
    </row>
    <row r="86" spans="7:17" x14ac:dyDescent="0.25">
      <c r="G86" s="22" t="s">
        <v>22</v>
      </c>
      <c r="H86" s="24">
        <v>2024</v>
      </c>
      <c r="I86" s="69"/>
      <c r="J86" s="29">
        <f t="shared" si="13"/>
        <v>22626.162500000002</v>
      </c>
      <c r="L86" s="16">
        <f t="shared" si="11"/>
        <v>25404.434999999998</v>
      </c>
      <c r="N86" s="16">
        <f>SUM(J87:J98)+SUM(L87:L98)</f>
        <v>499310.70083333337</v>
      </c>
      <c r="Q86" s="64"/>
    </row>
    <row r="87" spans="7:17" x14ac:dyDescent="0.25">
      <c r="G87" s="22" t="s">
        <v>23</v>
      </c>
      <c r="H87" s="24">
        <v>2024</v>
      </c>
      <c r="I87" s="70"/>
      <c r="J87" s="29">
        <f t="shared" si="13"/>
        <v>22626.162500000002</v>
      </c>
      <c r="L87" s="16">
        <f>+P78/12</f>
        <v>28410.633333333331</v>
      </c>
      <c r="N87" s="16">
        <f>SUM(J88:J99)+SUM(L88:L99)</f>
        <v>448273.90500000003</v>
      </c>
    </row>
    <row r="88" spans="7:17" x14ac:dyDescent="0.25">
      <c r="G88" s="22" t="s">
        <v>24</v>
      </c>
      <c r="H88" s="24">
        <v>2024</v>
      </c>
      <c r="I88" s="70"/>
      <c r="J88" s="29">
        <f t="shared" si="13"/>
        <v>22626.162500000002</v>
      </c>
      <c r="L88" s="16">
        <v>28410.63</v>
      </c>
      <c r="N88" s="16">
        <f>SUM(J89:J100)+SUM(L89:L100)</f>
        <v>397237.11249999999</v>
      </c>
    </row>
    <row r="89" spans="7:17" x14ac:dyDescent="0.25">
      <c r="G89" s="22" t="s">
        <v>25</v>
      </c>
      <c r="H89" s="24">
        <v>2024</v>
      </c>
      <c r="I89" s="69"/>
      <c r="J89" s="29">
        <f t="shared" si="13"/>
        <v>22626.162500000002</v>
      </c>
      <c r="L89" s="16">
        <v>28410.63</v>
      </c>
      <c r="N89" s="151">
        <f>SUM(J90:J101)+SUM(L90:L101)</f>
        <v>346200.32000000001</v>
      </c>
    </row>
    <row r="90" spans="7:17" x14ac:dyDescent="0.25">
      <c r="G90" s="22" t="s">
        <v>26</v>
      </c>
      <c r="H90" s="24">
        <v>2024</v>
      </c>
      <c r="I90" s="69"/>
      <c r="J90" s="29">
        <f t="shared" si="13"/>
        <v>22626.162500000002</v>
      </c>
      <c r="L90" s="16">
        <v>28410.63</v>
      </c>
    </row>
    <row r="91" spans="7:17" x14ac:dyDescent="0.25">
      <c r="G91" s="22" t="s">
        <v>27</v>
      </c>
      <c r="H91" s="24">
        <v>2024</v>
      </c>
      <c r="I91" s="69"/>
      <c r="J91" s="29">
        <f t="shared" si="13"/>
        <v>22626.162500000002</v>
      </c>
      <c r="L91" s="16">
        <v>28410.63</v>
      </c>
    </row>
    <row r="92" spans="7:17" x14ac:dyDescent="0.25">
      <c r="G92" s="22" t="s">
        <v>17</v>
      </c>
      <c r="H92" s="24">
        <v>2025</v>
      </c>
      <c r="J92" s="29">
        <f t="shared" si="13"/>
        <v>22626.162500000002</v>
      </c>
      <c r="L92" s="16">
        <v>28410.63</v>
      </c>
    </row>
    <row r="93" spans="7:17" x14ac:dyDescent="0.25">
      <c r="G93" s="22" t="s">
        <v>18</v>
      </c>
      <c r="H93" s="24">
        <v>2025</v>
      </c>
      <c r="J93" s="29">
        <f t="shared" si="13"/>
        <v>22626.162500000002</v>
      </c>
      <c r="L93" s="16">
        <v>28410.63</v>
      </c>
    </row>
    <row r="94" spans="7:17" x14ac:dyDescent="0.25">
      <c r="G94" s="22" t="s">
        <v>19</v>
      </c>
      <c r="H94" s="24">
        <v>2025</v>
      </c>
      <c r="K94" s="44"/>
      <c r="L94" s="16">
        <v>28410.63</v>
      </c>
    </row>
    <row r="95" spans="7:17" x14ac:dyDescent="0.25">
      <c r="G95" s="22" t="s">
        <v>20</v>
      </c>
      <c r="H95" s="24">
        <v>2025</v>
      </c>
      <c r="K95" s="16"/>
      <c r="L95" s="16">
        <v>28410.63</v>
      </c>
    </row>
    <row r="96" spans="7:17" x14ac:dyDescent="0.25">
      <c r="G96" s="22" t="s">
        <v>28</v>
      </c>
      <c r="H96" s="24">
        <v>2025</v>
      </c>
      <c r="L96" s="16">
        <v>28410.63</v>
      </c>
    </row>
    <row r="97" spans="7:12" x14ac:dyDescent="0.25">
      <c r="G97" s="22" t="s">
        <v>21</v>
      </c>
      <c r="H97" s="24">
        <v>2025</v>
      </c>
      <c r="K97" s="44"/>
      <c r="L97" s="16">
        <v>28410.63</v>
      </c>
    </row>
    <row r="98" spans="7:12" x14ac:dyDescent="0.25">
      <c r="G98" s="22" t="s">
        <v>22</v>
      </c>
      <c r="H98" s="24">
        <v>2025</v>
      </c>
      <c r="L98" s="16">
        <v>28410.63</v>
      </c>
    </row>
    <row r="99" spans="7:12" x14ac:dyDescent="0.25">
      <c r="G99" s="22" t="s">
        <v>23</v>
      </c>
      <c r="H99" s="24">
        <v>2025</v>
      </c>
    </row>
    <row r="100" spans="7:12" x14ac:dyDescent="0.25">
      <c r="G100" s="22" t="s">
        <v>24</v>
      </c>
      <c r="H100" s="24">
        <v>2025</v>
      </c>
    </row>
    <row r="101" spans="7:12" x14ac:dyDescent="0.25">
      <c r="G101" s="22" t="s">
        <v>25</v>
      </c>
      <c r="H101" s="24">
        <v>2025</v>
      </c>
    </row>
    <row r="102" spans="7:12" x14ac:dyDescent="0.25">
      <c r="G102" s="22" t="s">
        <v>26</v>
      </c>
      <c r="H102" s="24">
        <v>2025</v>
      </c>
    </row>
    <row r="103" spans="7:12" x14ac:dyDescent="0.25">
      <c r="G103" s="22" t="s">
        <v>27</v>
      </c>
      <c r="H103" s="24">
        <v>2025</v>
      </c>
    </row>
  </sheetData>
  <mergeCells count="14">
    <mergeCell ref="G11:H11"/>
    <mergeCell ref="G12:H12"/>
    <mergeCell ref="I10:L10"/>
    <mergeCell ref="G4:L4"/>
    <mergeCell ref="G5:L5"/>
    <mergeCell ref="G6:L6"/>
    <mergeCell ref="G7:L7"/>
    <mergeCell ref="G26:J26"/>
    <mergeCell ref="H21:J21"/>
    <mergeCell ref="L19:M19"/>
    <mergeCell ref="H22:J22"/>
    <mergeCell ref="G23:J23"/>
    <mergeCell ref="G24:J24"/>
    <mergeCell ref="G25:J25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66" t="s">
        <v>0</v>
      </c>
      <c r="D5" s="166"/>
      <c r="E5" s="14"/>
      <c r="F5" s="14"/>
      <c r="G5" s="14"/>
      <c r="H5" s="14"/>
      <c r="I5" s="14"/>
      <c r="J5" s="14"/>
      <c r="K5" s="90"/>
    </row>
    <row r="6" spans="3:13" ht="18.75" x14ac:dyDescent="0.3">
      <c r="C6" s="167" t="s">
        <v>56</v>
      </c>
      <c r="D6" s="167"/>
      <c r="K6" s="67"/>
    </row>
    <row r="7" spans="3:13" ht="18.75" x14ac:dyDescent="0.3">
      <c r="C7" s="167" t="s">
        <v>137</v>
      </c>
      <c r="D7" s="167"/>
      <c r="K7" s="67"/>
    </row>
    <row r="8" spans="3:13" ht="18.75" x14ac:dyDescent="0.3">
      <c r="C8" s="168" t="s">
        <v>115</v>
      </c>
      <c r="D8" s="167"/>
      <c r="K8" s="67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5">
        <f>12890635.63-327350.02</f>
        <v>12563285.610000001</v>
      </c>
      <c r="L15" s="64"/>
      <c r="M15" s="16"/>
    </row>
    <row r="16" spans="3:13" ht="16.5" customHeight="1" x14ac:dyDescent="0.25">
      <c r="C16" s="55" t="s">
        <v>43</v>
      </c>
      <c r="D16" s="66">
        <v>327350.02</v>
      </c>
    </row>
    <row r="17" spans="3:13" ht="21.75" customHeight="1" thickBot="1" x14ac:dyDescent="0.4">
      <c r="C17" s="56" t="s">
        <v>6</v>
      </c>
      <c r="D17" s="103">
        <f>SUM(D15:D16)</f>
        <v>12890635.630000001</v>
      </c>
      <c r="K17" s="68"/>
    </row>
    <row r="18" spans="3:13" ht="21.75" thickTop="1" x14ac:dyDescent="0.35">
      <c r="C18" s="35"/>
      <c r="D18" s="35"/>
      <c r="K18" s="68"/>
    </row>
    <row r="19" spans="3:13" ht="21" x14ac:dyDescent="0.35">
      <c r="C19" s="35"/>
      <c r="D19" s="35"/>
      <c r="K19" s="68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8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8"/>
      <c r="L21" s="98"/>
    </row>
    <row r="22" spans="3:13" ht="21" x14ac:dyDescent="0.35">
      <c r="D22" s="5"/>
      <c r="E22" s="5"/>
      <c r="F22" s="5"/>
      <c r="G22" s="5"/>
      <c r="H22" s="5"/>
      <c r="I22" s="5"/>
      <c r="J22" s="64"/>
      <c r="K22" s="68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1"/>
      <c r="L23" s="64"/>
    </row>
    <row r="24" spans="3:13" x14ac:dyDescent="0.25">
      <c r="C24" s="69"/>
      <c r="D24" s="5"/>
      <c r="E24" s="5"/>
      <c r="F24" s="5"/>
      <c r="G24" s="5"/>
      <c r="H24" s="5"/>
      <c r="I24" s="5"/>
      <c r="J24" s="64"/>
      <c r="K24" s="92"/>
      <c r="L24" s="64"/>
    </row>
    <row r="25" spans="3:13" x14ac:dyDescent="0.25">
      <c r="C25" s="69" t="s">
        <v>88</v>
      </c>
      <c r="D25" s="27"/>
      <c r="E25" s="27"/>
      <c r="F25" s="5"/>
      <c r="G25" s="5"/>
      <c r="H25" s="5"/>
      <c r="I25" s="5"/>
      <c r="J25" s="64"/>
      <c r="K25" s="92"/>
      <c r="L25" s="99"/>
    </row>
    <row r="26" spans="3:13" x14ac:dyDescent="0.25">
      <c r="C26" s="70" t="s">
        <v>82</v>
      </c>
      <c r="D26" s="100"/>
      <c r="E26" s="100"/>
      <c r="F26" s="5"/>
      <c r="G26" s="5"/>
      <c r="H26" s="5"/>
      <c r="I26" s="5"/>
      <c r="J26" s="64"/>
      <c r="K26" s="92"/>
      <c r="L26" s="99"/>
    </row>
    <row r="27" spans="3:13" x14ac:dyDescent="0.25">
      <c r="C27" s="71" t="s">
        <v>76</v>
      </c>
      <c r="D27" s="101"/>
      <c r="E27" s="101"/>
      <c r="F27" s="5"/>
      <c r="G27" s="5"/>
      <c r="H27" s="5"/>
      <c r="I27" s="5"/>
      <c r="J27" s="64"/>
      <c r="K27" s="92"/>
      <c r="L27" s="99"/>
    </row>
    <row r="28" spans="3:13" x14ac:dyDescent="0.25">
      <c r="C28" s="69"/>
      <c r="D28" s="29"/>
      <c r="E28" s="5"/>
      <c r="F28" s="5"/>
      <c r="G28" s="5"/>
      <c r="H28" s="5"/>
      <c r="I28" s="5"/>
      <c r="J28" s="64"/>
      <c r="K28" s="92"/>
      <c r="L28" s="99"/>
    </row>
    <row r="29" spans="3:13" x14ac:dyDescent="0.25">
      <c r="C29" s="69"/>
      <c r="D29" s="29"/>
      <c r="E29" s="5"/>
      <c r="F29" s="5"/>
      <c r="G29" s="5"/>
      <c r="H29" s="5"/>
      <c r="I29" s="5"/>
      <c r="J29" s="64"/>
      <c r="K29" s="92"/>
      <c r="L29" s="99"/>
    </row>
    <row r="30" spans="3:13" x14ac:dyDescent="0.25">
      <c r="C30" s="69"/>
      <c r="D30" s="29"/>
      <c r="E30" s="5"/>
      <c r="F30" s="5"/>
      <c r="G30" s="5"/>
      <c r="H30" s="5"/>
      <c r="I30" s="5"/>
      <c r="J30" s="64"/>
      <c r="K30" s="92"/>
      <c r="L30" s="99"/>
    </row>
    <row r="31" spans="3:13" x14ac:dyDescent="0.25">
      <c r="D31" s="29"/>
      <c r="E31" s="5"/>
      <c r="F31" s="5"/>
      <c r="G31" s="5"/>
      <c r="H31" s="5"/>
      <c r="I31" s="5"/>
      <c r="J31" s="64"/>
      <c r="K31" s="92"/>
      <c r="L31" s="64"/>
    </row>
    <row r="32" spans="3:13" x14ac:dyDescent="0.25">
      <c r="D32" s="29"/>
      <c r="E32" s="102"/>
      <c r="F32" s="5"/>
      <c r="G32" s="5"/>
      <c r="H32" s="5"/>
      <c r="I32" s="5"/>
      <c r="J32" s="64"/>
      <c r="K32" s="92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2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2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8"/>
  <sheetViews>
    <sheetView zoomScale="85" zoomScaleNormal="85" workbookViewId="0">
      <selection activeCell="I24" sqref="I24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5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4"/>
      <c r="B1" s="104"/>
      <c r="C1" s="104"/>
      <c r="D1" s="104"/>
      <c r="E1" s="104"/>
      <c r="F1" s="104"/>
      <c r="G1" s="104"/>
      <c r="H1" s="104"/>
      <c r="I1" s="107"/>
      <c r="J1" s="104"/>
      <c r="K1" s="107"/>
      <c r="L1" s="104"/>
      <c r="M1" s="104"/>
      <c r="N1" s="104"/>
      <c r="O1" s="104"/>
    </row>
    <row r="2" spans="1:16" x14ac:dyDescent="0.25">
      <c r="A2" s="104"/>
      <c r="B2" s="104"/>
      <c r="C2" s="104"/>
      <c r="D2" s="104"/>
      <c r="E2" s="104"/>
      <c r="F2" s="104"/>
      <c r="G2" s="104"/>
      <c r="H2" s="104"/>
      <c r="I2" s="107"/>
      <c r="J2" s="104"/>
      <c r="K2" s="107"/>
      <c r="L2" s="104"/>
      <c r="M2" s="104"/>
      <c r="N2" s="104"/>
      <c r="O2" s="104"/>
    </row>
    <row r="3" spans="1:16" x14ac:dyDescent="0.25">
      <c r="A3" s="104"/>
      <c r="B3" s="104"/>
      <c r="C3" s="104"/>
      <c r="D3" s="104"/>
      <c r="E3" s="104"/>
      <c r="F3" s="104"/>
      <c r="G3" s="104"/>
      <c r="H3" s="104"/>
      <c r="I3" s="107"/>
      <c r="J3" s="104"/>
      <c r="K3" s="107"/>
      <c r="L3" s="104"/>
      <c r="M3" s="104"/>
      <c r="N3" s="104"/>
      <c r="O3" s="104"/>
    </row>
    <row r="4" spans="1:16" x14ac:dyDescent="0.25">
      <c r="A4" s="104"/>
      <c r="B4" s="104"/>
      <c r="C4" s="104"/>
      <c r="D4" s="104"/>
      <c r="E4" s="104"/>
      <c r="F4" s="104"/>
      <c r="G4" s="104"/>
      <c r="H4" s="104"/>
      <c r="I4" s="107"/>
      <c r="J4" s="104"/>
      <c r="K4" s="107"/>
      <c r="L4" s="104"/>
      <c r="M4" s="104"/>
      <c r="N4" s="104"/>
      <c r="O4" s="104"/>
    </row>
    <row r="5" spans="1:16" ht="15.75" x14ac:dyDescent="0.25">
      <c r="A5" s="104"/>
      <c r="B5" s="181" t="s">
        <v>0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05"/>
      <c r="N5" s="105"/>
      <c r="O5" s="105"/>
      <c r="P5" s="14"/>
    </row>
    <row r="6" spans="1:16" ht="15.75" x14ac:dyDescent="0.25">
      <c r="A6" s="104"/>
      <c r="B6" s="182" t="s">
        <v>57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04"/>
      <c r="N6" s="104"/>
      <c r="O6" s="104"/>
    </row>
    <row r="7" spans="1:16" ht="15.75" x14ac:dyDescent="0.25">
      <c r="A7" s="104"/>
      <c r="B7" s="181" t="s">
        <v>9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04"/>
      <c r="N7" s="104"/>
      <c r="O7" s="104"/>
    </row>
    <row r="8" spans="1:16" ht="15.75" x14ac:dyDescent="0.25">
      <c r="A8" s="104"/>
      <c r="B8" s="182" t="s">
        <v>137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04"/>
      <c r="N8" s="104"/>
      <c r="O8" s="104"/>
    </row>
    <row r="9" spans="1:16" ht="15.75" x14ac:dyDescent="0.25">
      <c r="A9" s="104"/>
      <c r="B9" s="182" t="s">
        <v>83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04"/>
      <c r="N9" s="104"/>
      <c r="O9" s="104"/>
    </row>
    <row r="10" spans="1:16" ht="15.75" customHeight="1" x14ac:dyDescent="0.25">
      <c r="A10" s="104"/>
      <c r="B10" s="180" t="s">
        <v>86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04"/>
      <c r="N10" s="104"/>
      <c r="O10" s="104"/>
    </row>
    <row r="11" spans="1:16" ht="15.75" x14ac:dyDescent="0.25">
      <c r="A11" s="104"/>
      <c r="B11" s="104"/>
      <c r="C11" s="104"/>
      <c r="D11" s="104"/>
      <c r="E11" s="104"/>
      <c r="F11" s="104"/>
      <c r="G11" s="104"/>
      <c r="H11" s="104"/>
      <c r="I11" s="127"/>
      <c r="J11" s="106"/>
      <c r="K11" s="107"/>
      <c r="L11" s="104"/>
      <c r="M11" s="104"/>
      <c r="N11" s="104"/>
      <c r="O11" s="104"/>
    </row>
    <row r="12" spans="1:16" ht="15.75" hidden="1" x14ac:dyDescent="0.25">
      <c r="A12" s="104"/>
      <c r="B12" s="104"/>
      <c r="C12" s="104"/>
      <c r="D12" s="104"/>
      <c r="E12" s="104"/>
      <c r="F12" s="104"/>
      <c r="G12" s="106"/>
      <c r="H12" s="106"/>
      <c r="I12" s="97"/>
      <c r="J12" s="106"/>
      <c r="K12" s="107"/>
      <c r="L12" s="104"/>
      <c r="M12" s="104"/>
      <c r="N12" s="104"/>
      <c r="O12" s="104"/>
    </row>
    <row r="13" spans="1:16" ht="15.75" hidden="1" x14ac:dyDescent="0.25">
      <c r="A13" s="104"/>
      <c r="B13" s="104"/>
      <c r="C13" s="104"/>
      <c r="D13" s="104"/>
      <c r="E13" s="104"/>
      <c r="F13" s="104"/>
      <c r="G13" s="106"/>
      <c r="H13" s="106"/>
      <c r="I13" s="97"/>
      <c r="J13" s="106"/>
      <c r="K13" s="107"/>
      <c r="L13" s="104"/>
      <c r="M13" s="104"/>
      <c r="N13" s="104"/>
      <c r="O13" s="104"/>
    </row>
    <row r="14" spans="1:16" ht="15.75" x14ac:dyDescent="0.25">
      <c r="A14" s="104"/>
      <c r="B14" s="104"/>
      <c r="C14" s="104"/>
      <c r="D14" s="104"/>
      <c r="E14" s="104"/>
      <c r="F14" s="104"/>
      <c r="G14" s="106"/>
      <c r="H14" s="106"/>
      <c r="I14" s="97"/>
      <c r="J14" s="106"/>
      <c r="K14" s="107"/>
      <c r="L14" s="104"/>
      <c r="M14" s="104"/>
      <c r="N14" s="104"/>
      <c r="O14" s="104"/>
    </row>
    <row r="15" spans="1:16" ht="31.5" x14ac:dyDescent="0.25">
      <c r="A15" s="104"/>
      <c r="B15" s="114" t="s">
        <v>66</v>
      </c>
      <c r="C15" s="115" t="s">
        <v>14</v>
      </c>
      <c r="D15" s="115" t="s">
        <v>102</v>
      </c>
      <c r="E15" s="115" t="s">
        <v>68</v>
      </c>
      <c r="F15" s="115" t="s">
        <v>65</v>
      </c>
      <c r="G15" s="116" t="s">
        <v>100</v>
      </c>
      <c r="H15" s="116" t="s">
        <v>101</v>
      </c>
      <c r="I15" s="117" t="s">
        <v>108</v>
      </c>
      <c r="J15" s="117" t="s">
        <v>103</v>
      </c>
      <c r="K15" s="118" t="s">
        <v>104</v>
      </c>
      <c r="L15" s="118" t="s">
        <v>105</v>
      </c>
      <c r="M15" s="104"/>
      <c r="N15" s="104"/>
      <c r="O15" s="104"/>
    </row>
    <row r="16" spans="1:16" ht="15.75" x14ac:dyDescent="0.25">
      <c r="A16" s="104"/>
      <c r="B16" s="104">
        <v>1</v>
      </c>
      <c r="C16" s="128" t="s">
        <v>146</v>
      </c>
      <c r="D16" s="128" t="s">
        <v>147</v>
      </c>
      <c r="E16" s="149" t="s">
        <v>116</v>
      </c>
      <c r="F16" s="129" t="s">
        <v>148</v>
      </c>
      <c r="G16" s="139" t="s">
        <v>117</v>
      </c>
      <c r="H16" s="106" t="s">
        <v>149</v>
      </c>
      <c r="I16" s="134">
        <v>72625.97</v>
      </c>
      <c r="J16" s="134">
        <v>0</v>
      </c>
      <c r="K16" s="134">
        <f>+I16</f>
        <v>72625.97</v>
      </c>
      <c r="L16" s="135" t="s">
        <v>110</v>
      </c>
      <c r="M16" s="104"/>
      <c r="N16" s="104"/>
      <c r="O16" s="104"/>
    </row>
    <row r="17" spans="1:15" ht="31.5" x14ac:dyDescent="0.25">
      <c r="A17" s="104"/>
      <c r="B17" s="158">
        <v>2</v>
      </c>
      <c r="C17" s="128" t="s">
        <v>128</v>
      </c>
      <c r="D17" s="128" t="s">
        <v>127</v>
      </c>
      <c r="E17" s="149" t="s">
        <v>129</v>
      </c>
      <c r="F17" s="129" t="s">
        <v>150</v>
      </c>
      <c r="G17" s="153" t="s">
        <v>151</v>
      </c>
      <c r="H17" s="154" t="s">
        <v>152</v>
      </c>
      <c r="I17" s="134">
        <v>7080</v>
      </c>
      <c r="J17" s="134">
        <v>0</v>
      </c>
      <c r="K17" s="134">
        <f t="shared" ref="K17:K20" si="0">+I17-J17</f>
        <v>7080</v>
      </c>
      <c r="L17" s="135" t="s">
        <v>110</v>
      </c>
      <c r="M17" s="104"/>
      <c r="N17" s="104"/>
      <c r="O17" s="104"/>
    </row>
    <row r="18" spans="1:15" ht="15.75" x14ac:dyDescent="0.25">
      <c r="A18" s="104"/>
      <c r="B18" s="158">
        <v>3</v>
      </c>
      <c r="C18" s="128" t="s">
        <v>153</v>
      </c>
      <c r="D18" s="128" t="s">
        <v>127</v>
      </c>
      <c r="E18" s="149" t="s">
        <v>130</v>
      </c>
      <c r="F18" s="129" t="s">
        <v>154</v>
      </c>
      <c r="G18" s="153" t="s">
        <v>155</v>
      </c>
      <c r="H18" s="154" t="s">
        <v>156</v>
      </c>
      <c r="I18" s="134">
        <v>437427.51</v>
      </c>
      <c r="J18" s="134">
        <v>0</v>
      </c>
      <c r="K18" s="134">
        <f t="shared" si="0"/>
        <v>437427.51</v>
      </c>
      <c r="L18" s="135" t="s">
        <v>110</v>
      </c>
      <c r="M18" s="104"/>
      <c r="N18" s="104"/>
      <c r="O18" s="104"/>
    </row>
    <row r="19" spans="1:15" ht="15.75" hidden="1" x14ac:dyDescent="0.25">
      <c r="A19" s="104"/>
      <c r="B19" s="135"/>
      <c r="C19" s="128"/>
      <c r="D19" s="128"/>
      <c r="E19" s="149"/>
      <c r="F19" s="119"/>
      <c r="G19" s="153"/>
      <c r="H19" s="154"/>
      <c r="I19" s="134"/>
      <c r="J19" s="134">
        <v>0</v>
      </c>
      <c r="K19" s="134">
        <f t="shared" si="0"/>
        <v>0</v>
      </c>
      <c r="L19" s="135" t="s">
        <v>110</v>
      </c>
      <c r="M19" s="104"/>
      <c r="N19" s="104"/>
      <c r="O19" s="104"/>
    </row>
    <row r="20" spans="1:15" s="142" customFormat="1" ht="15.75" hidden="1" x14ac:dyDescent="0.25">
      <c r="A20" s="140"/>
      <c r="B20" s="135"/>
      <c r="C20" s="128"/>
      <c r="D20" s="128"/>
      <c r="E20" s="149"/>
      <c r="F20" s="119"/>
      <c r="G20" s="153"/>
      <c r="H20" s="154"/>
      <c r="I20" s="134"/>
      <c r="J20" s="134">
        <v>0</v>
      </c>
      <c r="K20" s="134">
        <f t="shared" si="0"/>
        <v>0</v>
      </c>
      <c r="L20" s="135" t="s">
        <v>110</v>
      </c>
      <c r="M20" s="140"/>
      <c r="N20" s="140"/>
      <c r="O20" s="140"/>
    </row>
    <row r="21" spans="1:15" s="142" customFormat="1" ht="15.75" hidden="1" x14ac:dyDescent="0.25">
      <c r="A21" s="140"/>
      <c r="B21" s="135">
        <v>3</v>
      </c>
      <c r="C21" s="128"/>
      <c r="D21" s="128"/>
      <c r="E21" s="149"/>
      <c r="F21" s="119"/>
      <c r="G21" s="129"/>
      <c r="H21" s="150"/>
      <c r="I21" s="134"/>
      <c r="J21" s="134">
        <v>0</v>
      </c>
      <c r="K21" s="134">
        <f t="shared" ref="K21" si="1">+I21-J21</f>
        <v>0</v>
      </c>
      <c r="L21" s="135" t="s">
        <v>110</v>
      </c>
      <c r="M21" s="140"/>
      <c r="N21" s="140"/>
      <c r="O21" s="140"/>
    </row>
    <row r="22" spans="1:15" s="142" customFormat="1" ht="15.75" hidden="1" x14ac:dyDescent="0.25">
      <c r="A22" s="140"/>
      <c r="B22" s="135">
        <v>4</v>
      </c>
      <c r="C22" s="128"/>
      <c r="D22" s="128"/>
      <c r="E22" s="149"/>
      <c r="F22" s="119"/>
      <c r="G22" s="129"/>
      <c r="H22" s="150"/>
      <c r="I22" s="134"/>
      <c r="J22" s="134">
        <v>0</v>
      </c>
      <c r="K22" s="134">
        <f>+I22-J22</f>
        <v>0</v>
      </c>
      <c r="L22" s="135" t="s">
        <v>110</v>
      </c>
      <c r="M22" s="140"/>
      <c r="N22" s="140"/>
      <c r="O22" s="140"/>
    </row>
    <row r="23" spans="1:15" ht="16.5" thickBot="1" x14ac:dyDescent="0.3">
      <c r="A23" s="104"/>
      <c r="B23" s="108"/>
      <c r="C23" s="108"/>
      <c r="D23" s="108"/>
      <c r="E23" s="108"/>
      <c r="F23" s="104"/>
      <c r="G23" s="106"/>
      <c r="H23" s="106"/>
      <c r="I23" s="141">
        <f>SUM(I16:I22)</f>
        <v>517133.48</v>
      </c>
      <c r="J23" s="141">
        <f>SUM(J16:J22)</f>
        <v>0</v>
      </c>
      <c r="K23" s="141">
        <f>SUM(K16:K22)</f>
        <v>517133.48</v>
      </c>
      <c r="L23" s="104"/>
      <c r="M23" s="104"/>
      <c r="N23" s="104"/>
      <c r="O23" s="104"/>
    </row>
    <row r="24" spans="1:15" ht="16.5" thickTop="1" thickBot="1" x14ac:dyDescent="0.3">
      <c r="A24" s="112"/>
      <c r="B24" s="125" t="s">
        <v>106</v>
      </c>
      <c r="C24" s="126"/>
      <c r="D24" s="120"/>
      <c r="E24" s="121"/>
      <c r="F24" s="112"/>
      <c r="G24" s="112"/>
      <c r="H24" s="104"/>
      <c r="I24" s="107"/>
      <c r="J24" s="104"/>
      <c r="K24" s="107"/>
      <c r="L24" s="104"/>
      <c r="M24" s="104"/>
      <c r="N24" s="104"/>
      <c r="O24" s="104"/>
    </row>
    <row r="25" spans="1:15" ht="15.75" thickBot="1" x14ac:dyDescent="0.3">
      <c r="A25" s="112"/>
      <c r="B25" s="122" t="s">
        <v>107</v>
      </c>
      <c r="C25" s="123"/>
      <c r="D25" s="123"/>
      <c r="E25" s="124"/>
      <c r="F25" s="112"/>
      <c r="G25" s="112"/>
      <c r="H25" s="104"/>
      <c r="I25" s="107"/>
      <c r="J25" s="104"/>
      <c r="K25" s="107"/>
      <c r="L25" s="111"/>
      <c r="M25" s="104"/>
      <c r="N25" s="104"/>
      <c r="O25" s="104"/>
    </row>
    <row r="26" spans="1:15" x14ac:dyDescent="0.25">
      <c r="A26" s="112"/>
      <c r="B26" s="112"/>
      <c r="C26" s="112"/>
      <c r="D26" s="112"/>
      <c r="E26" s="112"/>
      <c r="F26" s="112"/>
      <c r="G26" s="112"/>
      <c r="H26" s="104"/>
      <c r="I26" s="107"/>
      <c r="J26" s="104"/>
      <c r="K26" s="107"/>
      <c r="L26" s="111"/>
      <c r="M26" s="104"/>
      <c r="N26" s="104"/>
      <c r="O26" s="104"/>
    </row>
    <row r="27" spans="1:15" x14ac:dyDescent="0.25">
      <c r="A27" s="112"/>
      <c r="B27" s="112"/>
      <c r="C27" s="112"/>
      <c r="D27" s="112"/>
      <c r="E27" s="112"/>
      <c r="F27" s="112"/>
      <c r="G27" s="112"/>
      <c r="H27" s="104"/>
      <c r="I27" s="107"/>
      <c r="J27" s="104"/>
      <c r="K27" s="107"/>
      <c r="L27" s="104"/>
      <c r="M27" s="104"/>
      <c r="N27" s="104"/>
      <c r="O27" s="104"/>
    </row>
    <row r="28" spans="1:15" x14ac:dyDescent="0.25">
      <c r="A28" s="112"/>
      <c r="B28" s="112"/>
      <c r="C28" s="112"/>
      <c r="D28" s="112"/>
      <c r="E28" s="112"/>
      <c r="F28" s="112"/>
      <c r="G28" s="112"/>
      <c r="H28" s="104"/>
      <c r="I28" s="107"/>
      <c r="J28" s="104"/>
      <c r="K28" s="107"/>
      <c r="L28" s="104"/>
      <c r="M28" s="104"/>
      <c r="N28" s="104"/>
      <c r="O28" s="104"/>
    </row>
    <row r="29" spans="1:15" x14ac:dyDescent="0.25">
      <c r="A29" s="112"/>
      <c r="B29" s="112"/>
      <c r="C29" s="112"/>
      <c r="D29" s="112"/>
      <c r="E29" s="112"/>
      <c r="F29" s="112"/>
      <c r="G29" s="112"/>
      <c r="H29" s="104"/>
      <c r="I29" s="107"/>
      <c r="J29" s="104"/>
      <c r="K29" s="107"/>
      <c r="L29" s="104"/>
      <c r="M29" s="104"/>
      <c r="N29" s="104"/>
      <c r="O29" s="104"/>
    </row>
    <row r="30" spans="1:15" x14ac:dyDescent="0.25">
      <c r="A30" s="112"/>
      <c r="B30" s="112"/>
      <c r="C30" s="112"/>
      <c r="D30" s="112"/>
      <c r="E30" s="136"/>
      <c r="F30" s="112"/>
      <c r="G30" s="112"/>
      <c r="H30" s="104"/>
      <c r="I30" s="107"/>
      <c r="J30" s="104"/>
      <c r="K30" s="107"/>
      <c r="L30" s="104"/>
      <c r="M30" s="104"/>
      <c r="N30" s="104"/>
      <c r="O30" s="104"/>
    </row>
    <row r="31" spans="1:15" x14ac:dyDescent="0.25">
      <c r="A31" s="112"/>
      <c r="B31" s="112"/>
      <c r="C31" s="112"/>
      <c r="D31" s="112"/>
      <c r="E31" s="136"/>
      <c r="F31" s="112"/>
      <c r="G31" s="112"/>
      <c r="H31" s="104"/>
      <c r="I31" s="107"/>
      <c r="J31" s="104"/>
      <c r="K31" s="107"/>
      <c r="L31" s="104"/>
      <c r="M31" s="104"/>
      <c r="N31" s="104"/>
      <c r="O31" s="104"/>
    </row>
    <row r="32" spans="1:15" x14ac:dyDescent="0.25">
      <c r="A32" s="112"/>
      <c r="B32" s="112"/>
      <c r="C32" s="112"/>
      <c r="D32" s="112"/>
      <c r="E32" s="136"/>
      <c r="F32" s="112"/>
      <c r="G32" s="112"/>
      <c r="H32" s="104"/>
      <c r="I32" s="107"/>
      <c r="J32" s="104"/>
      <c r="K32" s="107"/>
      <c r="L32" s="104"/>
      <c r="M32" s="104"/>
      <c r="N32" s="104"/>
      <c r="O32" s="104"/>
    </row>
    <row r="33" spans="1:15" x14ac:dyDescent="0.25">
      <c r="A33" s="112"/>
      <c r="B33" s="112"/>
      <c r="C33" s="112"/>
      <c r="D33" s="112"/>
      <c r="E33" s="136"/>
      <c r="F33" s="112"/>
      <c r="G33" s="112"/>
      <c r="H33" s="104"/>
      <c r="I33" s="107"/>
      <c r="J33" s="104"/>
      <c r="K33" s="107"/>
      <c r="L33" s="104"/>
      <c r="M33" s="104"/>
      <c r="N33" s="104"/>
      <c r="O33" s="104"/>
    </row>
    <row r="34" spans="1:15" x14ac:dyDescent="0.25">
      <c r="A34" s="112"/>
      <c r="B34" s="112"/>
      <c r="C34" s="112"/>
      <c r="D34" s="112"/>
      <c r="E34" s="136"/>
      <c r="F34" s="112"/>
      <c r="G34" s="112"/>
      <c r="H34" s="104"/>
      <c r="I34" s="107"/>
      <c r="J34" s="104"/>
      <c r="K34" s="107"/>
      <c r="L34" s="104"/>
      <c r="M34" s="104"/>
      <c r="N34" s="104"/>
      <c r="O34" s="104"/>
    </row>
    <row r="35" spans="1:15" x14ac:dyDescent="0.25">
      <c r="A35" s="112"/>
      <c r="B35" s="112"/>
      <c r="C35" s="112"/>
      <c r="D35" s="112"/>
      <c r="E35" s="136"/>
      <c r="F35" s="137"/>
      <c r="G35" s="112"/>
      <c r="H35" s="104"/>
      <c r="I35" s="107"/>
      <c r="J35" s="104"/>
      <c r="K35" s="107"/>
      <c r="L35" s="104"/>
      <c r="M35" s="104"/>
      <c r="N35" s="104"/>
      <c r="O35" s="104"/>
    </row>
    <row r="36" spans="1:15" x14ac:dyDescent="0.25">
      <c r="A36" s="112"/>
      <c r="B36" s="112"/>
      <c r="C36" s="112"/>
      <c r="D36" s="112"/>
      <c r="E36" s="112"/>
      <c r="F36" s="112"/>
      <c r="G36" s="112"/>
      <c r="H36" s="104"/>
      <c r="I36" s="107"/>
      <c r="J36" s="104"/>
      <c r="K36" s="107"/>
      <c r="L36" s="104"/>
      <c r="M36" s="104"/>
      <c r="N36" s="104"/>
      <c r="O36" s="104"/>
    </row>
    <row r="37" spans="1:15" x14ac:dyDescent="0.25">
      <c r="A37" s="113"/>
      <c r="B37" s="113"/>
      <c r="C37" s="113"/>
      <c r="D37" s="113"/>
      <c r="E37" s="113"/>
      <c r="F37" s="113"/>
      <c r="G37" s="113"/>
    </row>
    <row r="38" spans="1:15" x14ac:dyDescent="0.25">
      <c r="A38" s="113"/>
      <c r="B38" s="113"/>
      <c r="C38" s="113"/>
      <c r="D38" s="113"/>
      <c r="E38" s="113"/>
      <c r="F38" s="113"/>
      <c r="G38" s="113"/>
    </row>
  </sheetData>
  <mergeCells count="6"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B12" sqref="B12:C12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0" t="s">
        <v>0</v>
      </c>
      <c r="C5" s="170"/>
      <c r="D5" s="170"/>
      <c r="E5" s="170"/>
      <c r="F5" s="170"/>
      <c r="G5" s="170"/>
      <c r="H5" s="32"/>
      <c r="I5" s="14"/>
      <c r="J5" s="14"/>
      <c r="K5" s="14"/>
      <c r="L5" s="14"/>
      <c r="M5" s="14"/>
      <c r="N5" s="14"/>
    </row>
    <row r="6" spans="2:14" ht="15.75" x14ac:dyDescent="0.25">
      <c r="B6" s="183" t="s">
        <v>57</v>
      </c>
      <c r="C6" s="183"/>
      <c r="D6" s="183"/>
      <c r="E6" s="183"/>
      <c r="F6" s="183"/>
      <c r="G6" s="183"/>
      <c r="H6" s="33"/>
    </row>
    <row r="7" spans="2:14" ht="15.75" x14ac:dyDescent="0.25">
      <c r="B7" s="170" t="s">
        <v>9</v>
      </c>
      <c r="C7" s="170"/>
      <c r="D7" s="170"/>
      <c r="E7" s="170"/>
      <c r="F7" s="170"/>
      <c r="G7" s="170"/>
      <c r="H7" s="33"/>
    </row>
    <row r="8" spans="2:14" ht="15.75" x14ac:dyDescent="0.25">
      <c r="B8" s="183" t="s">
        <v>136</v>
      </c>
      <c r="C8" s="183"/>
      <c r="D8" s="183"/>
      <c r="E8" s="183"/>
      <c r="F8" s="183"/>
      <c r="G8" s="183"/>
      <c r="H8" s="33"/>
    </row>
    <row r="9" spans="2:14" ht="15.75" x14ac:dyDescent="0.25">
      <c r="B9" s="183" t="s">
        <v>84</v>
      </c>
      <c r="C9" s="183"/>
      <c r="D9" s="183"/>
      <c r="E9" s="183"/>
      <c r="F9" s="183"/>
      <c r="G9" s="183"/>
      <c r="H9" s="33"/>
    </row>
    <row r="10" spans="2:14" ht="15.75" x14ac:dyDescent="0.25">
      <c r="B10" s="179" t="s">
        <v>85</v>
      </c>
      <c r="C10" s="179"/>
      <c r="D10" s="179"/>
      <c r="E10" s="179"/>
      <c r="F10" s="179"/>
      <c r="G10" s="179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69"/>
      <c r="C24" s="69"/>
      <c r="D24" s="69"/>
      <c r="E24" s="69"/>
      <c r="F24" s="33"/>
      <c r="G24" s="33"/>
      <c r="H24" s="33"/>
    </row>
    <row r="25" spans="2:8" ht="15.75" x14ac:dyDescent="0.25">
      <c r="B25" s="69"/>
      <c r="C25" s="69"/>
      <c r="D25" s="69"/>
      <c r="E25" s="69"/>
      <c r="F25" s="33"/>
      <c r="G25" s="33"/>
      <c r="H25" s="33"/>
    </row>
    <row r="26" spans="2:8" ht="15.75" x14ac:dyDescent="0.25">
      <c r="B26" s="69"/>
      <c r="C26" s="69"/>
      <c r="D26" s="69"/>
      <c r="E26" s="69"/>
      <c r="F26" s="33"/>
      <c r="G26" s="33"/>
      <c r="H26" s="33"/>
    </row>
    <row r="27" spans="2:8" ht="15.75" x14ac:dyDescent="0.25">
      <c r="B27" s="69"/>
      <c r="C27" s="69"/>
      <c r="D27" s="69"/>
      <c r="E27" s="69"/>
      <c r="F27" s="33"/>
      <c r="H27" s="33"/>
    </row>
    <row r="28" spans="2:8" ht="15.75" x14ac:dyDescent="0.25">
      <c r="B28" s="69" t="s">
        <v>80</v>
      </c>
      <c r="C28" s="69"/>
      <c r="D28" s="69"/>
      <c r="E28" s="69"/>
      <c r="F28" s="33"/>
    </row>
    <row r="29" spans="2:8" x14ac:dyDescent="0.25">
      <c r="B29" s="69" t="s">
        <v>81</v>
      </c>
      <c r="C29" s="69"/>
      <c r="D29" s="69"/>
      <c r="E29" s="69"/>
    </row>
    <row r="30" spans="2:8" x14ac:dyDescent="0.25">
      <c r="B30" s="69"/>
      <c r="C30" s="69"/>
      <c r="D30" s="69"/>
      <c r="E30" s="69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16"/>
  <sheetViews>
    <sheetView topLeftCell="B1" workbookViewId="0">
      <selection activeCell="B18" sqref="B18"/>
    </sheetView>
  </sheetViews>
  <sheetFormatPr defaultColWidth="19.140625" defaultRowHeight="15" x14ac:dyDescent="0.25"/>
  <cols>
    <col min="1" max="1" width="0" hidden="1" customWidth="1"/>
    <col min="2" max="2" width="10.7109375" style="20" bestFit="1" customWidth="1"/>
    <col min="3" max="3" width="8.28515625" style="25" hidden="1" customWidth="1"/>
    <col min="4" max="4" width="51" style="25" customWidth="1"/>
    <col min="5" max="5" width="15.28515625" style="25" customWidth="1"/>
    <col min="6" max="6" width="13.5703125" style="25" hidden="1" customWidth="1"/>
    <col min="7" max="7" width="18" hidden="1" customWidth="1"/>
    <col min="8" max="8" width="26.42578125" customWidth="1"/>
    <col min="9" max="9" width="16.140625" style="143" hidden="1" customWidth="1"/>
    <col min="10" max="10" width="18" bestFit="1" customWidth="1"/>
    <col min="11" max="11" width="19" style="143" customWidth="1"/>
    <col min="12" max="12" width="16" style="143" customWidth="1"/>
  </cols>
  <sheetData>
    <row r="1" spans="2:14" x14ac:dyDescent="0.25">
      <c r="C1" s="61"/>
      <c r="J1" s="146"/>
    </row>
    <row r="2" spans="2:14" x14ac:dyDescent="0.25">
      <c r="C2" s="61"/>
      <c r="H2" s="25"/>
      <c r="J2" s="146"/>
    </row>
    <row r="3" spans="2:14" x14ac:dyDescent="0.25">
      <c r="B3" s="184" t="s">
        <v>157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2:14" s="143" customFormat="1" x14ac:dyDescent="0.25">
      <c r="B4" s="147" t="s">
        <v>14</v>
      </c>
      <c r="C4" s="144" t="s">
        <v>118</v>
      </c>
      <c r="D4" s="144" t="s">
        <v>119</v>
      </c>
      <c r="E4" s="144" t="s">
        <v>120</v>
      </c>
      <c r="F4" s="144" t="s">
        <v>121</v>
      </c>
      <c r="G4" s="144" t="s">
        <v>122</v>
      </c>
      <c r="H4" s="144" t="s">
        <v>123</v>
      </c>
      <c r="I4" s="145" t="s">
        <v>124</v>
      </c>
      <c r="J4" s="148" t="s">
        <v>174</v>
      </c>
      <c r="K4" s="145" t="s">
        <v>125</v>
      </c>
      <c r="L4" s="145" t="s">
        <v>126</v>
      </c>
      <c r="M4"/>
      <c r="N4"/>
    </row>
    <row r="5" spans="2:14" s="143" customFormat="1" x14ac:dyDescent="0.25">
      <c r="B5" s="159" t="s">
        <v>163</v>
      </c>
      <c r="C5" s="156"/>
      <c r="D5" s="159" t="s">
        <v>169</v>
      </c>
      <c r="E5" s="159" t="s">
        <v>131</v>
      </c>
      <c r="F5" s="155"/>
      <c r="G5" s="49"/>
      <c r="H5" s="159" t="s">
        <v>158</v>
      </c>
      <c r="I5" s="152"/>
      <c r="J5" s="159">
        <v>320</v>
      </c>
      <c r="K5" s="160">
        <v>57.6</v>
      </c>
      <c r="L5" s="160">
        <v>377.6</v>
      </c>
      <c r="M5"/>
      <c r="N5"/>
    </row>
    <row r="6" spans="2:14" s="143" customFormat="1" x14ac:dyDescent="0.25">
      <c r="B6" s="159" t="s">
        <v>163</v>
      </c>
      <c r="C6" s="156"/>
      <c r="D6" s="159" t="s">
        <v>170</v>
      </c>
      <c r="E6" s="159" t="s">
        <v>134</v>
      </c>
      <c r="F6" s="155"/>
      <c r="G6" s="49"/>
      <c r="H6" s="159" t="s">
        <v>159</v>
      </c>
      <c r="I6" s="152"/>
      <c r="J6" s="159">
        <v>600</v>
      </c>
      <c r="K6" s="160">
        <v>108</v>
      </c>
      <c r="L6" s="160">
        <v>708</v>
      </c>
      <c r="M6"/>
      <c r="N6"/>
    </row>
    <row r="7" spans="2:14" s="143" customFormat="1" x14ac:dyDescent="0.25">
      <c r="B7" s="159" t="s">
        <v>164</v>
      </c>
      <c r="C7" s="156"/>
      <c r="D7" s="159" t="s">
        <v>169</v>
      </c>
      <c r="E7" s="159" t="s">
        <v>131</v>
      </c>
      <c r="F7" s="155"/>
      <c r="G7" s="49"/>
      <c r="H7" s="159" t="s">
        <v>160</v>
      </c>
      <c r="I7" s="152"/>
      <c r="J7" s="161">
        <v>1205</v>
      </c>
      <c r="K7" s="160">
        <v>216.9</v>
      </c>
      <c r="L7" s="160">
        <v>1421.9</v>
      </c>
      <c r="M7"/>
      <c r="N7"/>
    </row>
    <row r="8" spans="2:14" s="143" customFormat="1" x14ac:dyDescent="0.25">
      <c r="B8" s="159" t="s">
        <v>164</v>
      </c>
      <c r="C8" s="156"/>
      <c r="D8" s="159" t="s">
        <v>170</v>
      </c>
      <c r="E8" s="159" t="s">
        <v>134</v>
      </c>
      <c r="F8" s="155"/>
      <c r="G8" s="49"/>
      <c r="H8" s="159" t="s">
        <v>159</v>
      </c>
      <c r="I8" s="152"/>
      <c r="J8" s="159">
        <v>920.4</v>
      </c>
      <c r="K8" s="160">
        <v>165.67</v>
      </c>
      <c r="L8" s="160">
        <v>1086.07</v>
      </c>
      <c r="M8"/>
      <c r="N8"/>
    </row>
    <row r="9" spans="2:14" s="143" customFormat="1" x14ac:dyDescent="0.25">
      <c r="B9" s="159" t="s">
        <v>165</v>
      </c>
      <c r="C9" s="156"/>
      <c r="D9" s="159" t="s">
        <v>173</v>
      </c>
      <c r="E9" s="159" t="s">
        <v>133</v>
      </c>
      <c r="F9" s="155"/>
      <c r="G9" s="49"/>
      <c r="H9" s="159" t="s">
        <v>159</v>
      </c>
      <c r="I9" s="152"/>
      <c r="J9" s="159">
        <v>231</v>
      </c>
      <c r="K9" s="160">
        <v>41.58</v>
      </c>
      <c r="L9" s="160">
        <v>272.58</v>
      </c>
      <c r="M9"/>
      <c r="N9"/>
    </row>
    <row r="10" spans="2:14" s="143" customFormat="1" x14ac:dyDescent="0.25">
      <c r="B10" s="159" t="s">
        <v>166</v>
      </c>
      <c r="C10" s="156"/>
      <c r="D10" s="159" t="s">
        <v>171</v>
      </c>
      <c r="E10" s="159" t="s">
        <v>135</v>
      </c>
      <c r="F10" s="155"/>
      <c r="G10" s="49"/>
      <c r="H10" s="159" t="s">
        <v>159</v>
      </c>
      <c r="I10" s="152"/>
      <c r="J10" s="161">
        <v>4079.4</v>
      </c>
      <c r="K10" s="160">
        <v>734.29</v>
      </c>
      <c r="L10" s="160">
        <v>4813.6899999999996</v>
      </c>
      <c r="M10"/>
      <c r="N10"/>
    </row>
    <row r="11" spans="2:14" s="143" customFormat="1" x14ac:dyDescent="0.25">
      <c r="B11" s="159" t="s">
        <v>166</v>
      </c>
      <c r="C11" s="156"/>
      <c r="D11" s="159" t="s">
        <v>172</v>
      </c>
      <c r="E11" s="159" t="s">
        <v>132</v>
      </c>
      <c r="F11" s="155"/>
      <c r="G11" s="49"/>
      <c r="H11" s="159" t="s">
        <v>159</v>
      </c>
      <c r="I11" s="152"/>
      <c r="J11" s="161">
        <v>1700</v>
      </c>
      <c r="K11" s="160">
        <v>306</v>
      </c>
      <c r="L11" s="160">
        <v>2006</v>
      </c>
      <c r="M11"/>
      <c r="N11"/>
    </row>
    <row r="12" spans="2:14" s="143" customFormat="1" x14ac:dyDescent="0.25">
      <c r="B12" s="159" t="s">
        <v>167</v>
      </c>
      <c r="C12" s="156"/>
      <c r="D12" s="159" t="s">
        <v>169</v>
      </c>
      <c r="E12" s="159" t="s">
        <v>131</v>
      </c>
      <c r="F12" s="155"/>
      <c r="G12" s="49"/>
      <c r="H12" s="159" t="s">
        <v>161</v>
      </c>
      <c r="I12" s="152"/>
      <c r="J12" s="159">
        <v>981</v>
      </c>
      <c r="K12" s="160">
        <v>176.58</v>
      </c>
      <c r="L12" s="160">
        <v>1157.58</v>
      </c>
      <c r="M12"/>
      <c r="N12"/>
    </row>
    <row r="13" spans="2:14" s="143" customFormat="1" x14ac:dyDescent="0.25">
      <c r="B13" s="159" t="s">
        <v>167</v>
      </c>
      <c r="C13" s="156"/>
      <c r="D13" s="159" t="s">
        <v>171</v>
      </c>
      <c r="E13" s="159" t="s">
        <v>135</v>
      </c>
      <c r="F13" s="155"/>
      <c r="G13" s="49"/>
      <c r="H13" s="159" t="s">
        <v>159</v>
      </c>
      <c r="I13" s="152"/>
      <c r="J13" s="161">
        <v>9858</v>
      </c>
      <c r="K13" s="160">
        <v>1774.44</v>
      </c>
      <c r="L13" s="160">
        <v>11632.44</v>
      </c>
      <c r="M13"/>
      <c r="N13"/>
    </row>
    <row r="14" spans="2:14" s="143" customFormat="1" x14ac:dyDescent="0.25">
      <c r="B14" s="159" t="s">
        <v>167</v>
      </c>
      <c r="C14" s="156"/>
      <c r="D14" s="159" t="s">
        <v>170</v>
      </c>
      <c r="E14" s="159" t="s">
        <v>134</v>
      </c>
      <c r="F14" s="155"/>
      <c r="G14" s="49"/>
      <c r="H14" s="159" t="s">
        <v>159</v>
      </c>
      <c r="I14" s="152"/>
      <c r="J14" s="159">
        <v>70.2</v>
      </c>
      <c r="K14" s="160">
        <v>12.64</v>
      </c>
      <c r="L14" s="160">
        <v>82.84</v>
      </c>
      <c r="M14"/>
      <c r="N14"/>
    </row>
    <row r="15" spans="2:14" s="143" customFormat="1" x14ac:dyDescent="0.25">
      <c r="B15" s="159" t="s">
        <v>168</v>
      </c>
      <c r="C15" s="156"/>
      <c r="D15" s="159" t="s">
        <v>169</v>
      </c>
      <c r="E15" s="159" t="s">
        <v>131</v>
      </c>
      <c r="F15" s="155"/>
      <c r="G15" s="49"/>
      <c r="H15" s="159" t="s">
        <v>162</v>
      </c>
      <c r="I15" s="152"/>
      <c r="J15" s="161">
        <v>1685.2</v>
      </c>
      <c r="K15" s="160">
        <v>303.33999999999997</v>
      </c>
      <c r="L15" s="160">
        <v>1988.54</v>
      </c>
      <c r="M15"/>
      <c r="N15"/>
    </row>
    <row r="16" spans="2:14" x14ac:dyDescent="0.25">
      <c r="J16" s="143"/>
      <c r="K16" s="157">
        <f>SUM(K5:K15)</f>
        <v>3897.04</v>
      </c>
      <c r="L16" s="157">
        <f>SUM(L5:L15)</f>
        <v>25547.24</v>
      </c>
    </row>
  </sheetData>
  <mergeCells count="1">
    <mergeCell ref="B3:L3"/>
  </mergeCells>
  <pageMargins left="0.7" right="0.7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2024-11-15T12:56:32Z</cp:lastPrinted>
  <dcterms:created xsi:type="dcterms:W3CDTF">2018-04-17T18:57:16Z</dcterms:created>
  <dcterms:modified xsi:type="dcterms:W3CDTF">2024-11-15T12:58:44Z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