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2/"/>
    </mc:Choice>
  </mc:AlternateContent>
  <xr:revisionPtr revIDLastSave="1" documentId="8_{A4AB08C9-100D-46AC-8510-837540945A04}" xr6:coauthVersionLast="47" xr6:coauthVersionMax="47" xr10:uidLastSave="{F254C581-3441-4602-9D4E-05FD7E9593EB}"/>
  <bookViews>
    <workbookView xWindow="-120" yWindow="-120" windowWidth="29040" windowHeight="15720" xr2:uid="{69D72161-CBE8-423D-B648-7E45E1A3E28F}"/>
  </bookViews>
  <sheets>
    <sheet name="Existencia" sheetId="1" r:id="rId1"/>
  </sheets>
  <externalReferences>
    <externalReference r:id="rId2"/>
    <externalReference r:id="rId3"/>
  </externalReferences>
  <definedNames>
    <definedName name="_xlnm.Print_Titles" localSheetId="0">Existencia!$1:$6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I18" i="1"/>
  <c r="G19" i="1"/>
  <c r="H19" i="1"/>
  <c r="I19" i="1"/>
  <c r="G20" i="1"/>
  <c r="H20" i="1"/>
  <c r="I20" i="1"/>
  <c r="G21" i="1"/>
  <c r="H21" i="1"/>
  <c r="G22" i="1"/>
  <c r="H22" i="1"/>
  <c r="G23" i="1"/>
  <c r="H23" i="1"/>
  <c r="G24" i="1"/>
  <c r="H24" i="1"/>
  <c r="G25" i="1"/>
  <c r="E25" i="1" s="1"/>
  <c r="H25" i="1"/>
  <c r="I25" i="1"/>
  <c r="G26" i="1"/>
  <c r="H26" i="1"/>
  <c r="I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E64" i="1" s="1"/>
  <c r="H64" i="1"/>
  <c r="G65" i="1"/>
  <c r="H65" i="1"/>
  <c r="G66" i="1"/>
  <c r="E66" i="1" s="1"/>
  <c r="H66" i="1"/>
  <c r="G67" i="1"/>
  <c r="E67" i="1" s="1"/>
  <c r="J67" i="1" s="1"/>
  <c r="H67" i="1"/>
  <c r="G68" i="1"/>
  <c r="H68" i="1"/>
  <c r="G69" i="1"/>
  <c r="H69" i="1"/>
  <c r="G70" i="1"/>
  <c r="E70" i="1" s="1"/>
  <c r="J70" i="1" s="1"/>
  <c r="K70" i="1" s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E94" i="1" s="1"/>
  <c r="J94" i="1" s="1"/>
  <c r="K94" i="1" s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E118" i="1" s="1"/>
  <c r="J118" i="1" s="1"/>
  <c r="K118" i="1" s="1"/>
  <c r="H118" i="1"/>
  <c r="G119" i="1"/>
  <c r="H119" i="1"/>
  <c r="G120" i="1"/>
  <c r="H120" i="1"/>
  <c r="G121" i="1"/>
  <c r="H121" i="1"/>
  <c r="G122" i="1"/>
  <c r="E122" i="1" s="1"/>
  <c r="H122" i="1"/>
  <c r="G123" i="1"/>
  <c r="H123" i="1"/>
  <c r="G124" i="1"/>
  <c r="H124" i="1"/>
  <c r="G125" i="1"/>
  <c r="H125" i="1"/>
  <c r="G126" i="1"/>
  <c r="H126" i="1"/>
  <c r="G127" i="1"/>
  <c r="H127" i="1"/>
  <c r="G128" i="1"/>
  <c r="E128" i="1" s="1"/>
  <c r="H128" i="1"/>
  <c r="G129" i="1"/>
  <c r="H129" i="1"/>
  <c r="G130" i="1"/>
  <c r="H130" i="1"/>
  <c r="G131" i="1"/>
  <c r="H131" i="1"/>
  <c r="G132" i="1"/>
  <c r="H132" i="1"/>
  <c r="G133" i="1"/>
  <c r="H133" i="1"/>
  <c r="G134" i="1"/>
  <c r="E134" i="1" s="1"/>
  <c r="H134" i="1"/>
  <c r="G135" i="1"/>
  <c r="H135" i="1"/>
  <c r="G136" i="1"/>
  <c r="H136" i="1"/>
  <c r="G137" i="1"/>
  <c r="H137" i="1"/>
  <c r="G138" i="1"/>
  <c r="H138" i="1"/>
  <c r="G139" i="1"/>
  <c r="H139" i="1"/>
  <c r="G140" i="1"/>
  <c r="E140" i="1" s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E151" i="1" s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E163" i="1" s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E184" i="1" s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E58" i="1" l="1"/>
  <c r="J58" i="1" s="1"/>
  <c r="K58" i="1" s="1"/>
  <c r="E165" i="1"/>
  <c r="E45" i="1"/>
  <c r="E71" i="1"/>
  <c r="J71" i="1" s="1"/>
  <c r="K71" i="1" s="1"/>
  <c r="E65" i="1"/>
  <c r="E24" i="1"/>
  <c r="E95" i="1"/>
  <c r="J95" i="1" s="1"/>
  <c r="K95" i="1" s="1"/>
  <c r="E188" i="1"/>
  <c r="E111" i="1"/>
  <c r="E141" i="1"/>
  <c r="J141" i="1" s="1"/>
  <c r="E146" i="1"/>
  <c r="J146" i="1" s="1"/>
  <c r="K146" i="1" s="1"/>
  <c r="E56" i="1"/>
  <c r="J56" i="1" s="1"/>
  <c r="K56" i="1" s="1"/>
  <c r="E38" i="1"/>
  <c r="J38" i="1" s="1"/>
  <c r="K38" i="1" s="1"/>
  <c r="E37" i="1"/>
  <c r="J37" i="1" s="1"/>
  <c r="E144" i="1"/>
  <c r="J144" i="1" s="1"/>
  <c r="E60" i="1"/>
  <c r="E143" i="1"/>
  <c r="J143" i="1" s="1"/>
  <c r="K143" i="1" s="1"/>
  <c r="E41" i="1"/>
  <c r="K41" i="1" s="1"/>
  <c r="E29" i="1"/>
  <c r="K29" i="1" s="1"/>
  <c r="E178" i="1"/>
  <c r="J178" i="1" s="1"/>
  <c r="K178" i="1" s="1"/>
  <c r="E154" i="1"/>
  <c r="E176" i="1"/>
  <c r="E170" i="1"/>
  <c r="J170" i="1" s="1"/>
  <c r="K170" i="1" s="1"/>
  <c r="E116" i="1"/>
  <c r="J116" i="1" s="1"/>
  <c r="K116" i="1" s="1"/>
  <c r="E198" i="1"/>
  <c r="E187" i="1"/>
  <c r="E98" i="1"/>
  <c r="E92" i="1"/>
  <c r="J92" i="1" s="1"/>
  <c r="K92" i="1" s="1"/>
  <c r="E63" i="1"/>
  <c r="J63" i="1" s="1"/>
  <c r="K63" i="1" s="1"/>
  <c r="E68" i="1"/>
  <c r="E190" i="1"/>
  <c r="J190" i="1" s="1"/>
  <c r="K190" i="1" s="1"/>
  <c r="E180" i="1"/>
  <c r="J180" i="1" s="1"/>
  <c r="K180" i="1" s="1"/>
  <c r="E196" i="1"/>
  <c r="E167" i="1"/>
  <c r="J167" i="1" s="1"/>
  <c r="K167" i="1" s="1"/>
  <c r="E131" i="1"/>
  <c r="K131" i="1" s="1"/>
  <c r="E125" i="1"/>
  <c r="J125" i="1" s="1"/>
  <c r="K125" i="1" s="1"/>
  <c r="E119" i="1"/>
  <c r="J119" i="1" s="1"/>
  <c r="K119" i="1" s="1"/>
  <c r="E101" i="1"/>
  <c r="K25" i="1"/>
  <c r="E172" i="1"/>
  <c r="E160" i="1"/>
  <c r="J160" i="1" s="1"/>
  <c r="K160" i="1" s="1"/>
  <c r="E89" i="1"/>
  <c r="J89" i="1" s="1"/>
  <c r="K89" i="1" s="1"/>
  <c r="E83" i="1"/>
  <c r="J83" i="1" s="1"/>
  <c r="K83" i="1" s="1"/>
  <c r="E199" i="1"/>
  <c r="J199" i="1" s="1"/>
  <c r="E106" i="1"/>
  <c r="J106" i="1" s="1"/>
  <c r="K106" i="1" s="1"/>
  <c r="E59" i="1"/>
  <c r="J59" i="1" s="1"/>
  <c r="K59" i="1" s="1"/>
  <c r="E177" i="1"/>
  <c r="J177" i="1" s="1"/>
  <c r="E149" i="1"/>
  <c r="E138" i="1"/>
  <c r="E103" i="1"/>
  <c r="J103" i="1" s="1"/>
  <c r="E62" i="1"/>
  <c r="J62" i="1" s="1"/>
  <c r="K62" i="1" s="1"/>
  <c r="E27" i="1"/>
  <c r="K27" i="1" s="1"/>
  <c r="E22" i="1"/>
  <c r="J22" i="1" s="1"/>
  <c r="E39" i="1"/>
  <c r="E148" i="1"/>
  <c r="J148" i="1" s="1"/>
  <c r="E142" i="1"/>
  <c r="J142" i="1" s="1"/>
  <c r="K142" i="1" s="1"/>
  <c r="E137" i="1"/>
  <c r="K137" i="1" s="1"/>
  <c r="E114" i="1"/>
  <c r="E108" i="1"/>
  <c r="J108" i="1" s="1"/>
  <c r="K108" i="1" s="1"/>
  <c r="E91" i="1"/>
  <c r="J91" i="1" s="1"/>
  <c r="E85" i="1"/>
  <c r="E79" i="1"/>
  <c r="J79" i="1" s="1"/>
  <c r="E50" i="1"/>
  <c r="J50" i="1" s="1"/>
  <c r="K50" i="1" s="1"/>
  <c r="E44" i="1"/>
  <c r="J44" i="1" s="1"/>
  <c r="E32" i="1"/>
  <c r="K32" i="1" s="1"/>
  <c r="E74" i="1"/>
  <c r="E18" i="1"/>
  <c r="J18" i="1" s="1"/>
  <c r="K18" i="1" s="1"/>
  <c r="E193" i="1"/>
  <c r="J193" i="1" s="1"/>
  <c r="K193" i="1" s="1"/>
  <c r="E171" i="1"/>
  <c r="J171" i="1" s="1"/>
  <c r="E159" i="1"/>
  <c r="J159" i="1" s="1"/>
  <c r="K159" i="1" s="1"/>
  <c r="E153" i="1"/>
  <c r="J153" i="1" s="1"/>
  <c r="E113" i="1"/>
  <c r="E107" i="1"/>
  <c r="J107" i="1" s="1"/>
  <c r="K107" i="1" s="1"/>
  <c r="E90" i="1"/>
  <c r="J90" i="1" s="1"/>
  <c r="K90" i="1" s="1"/>
  <c r="E84" i="1"/>
  <c r="E55" i="1"/>
  <c r="J55" i="1" s="1"/>
  <c r="E43" i="1"/>
  <c r="J43" i="1" s="1"/>
  <c r="E31" i="1"/>
  <c r="K31" i="1" s="1"/>
  <c r="E194" i="1"/>
  <c r="J194" i="1" s="1"/>
  <c r="K194" i="1" s="1"/>
  <c r="E182" i="1"/>
  <c r="J182" i="1" s="1"/>
  <c r="E173" i="1"/>
  <c r="J173" i="1" s="1"/>
  <c r="E77" i="1"/>
  <c r="E42" i="1"/>
  <c r="J42" i="1" s="1"/>
  <c r="K42" i="1" s="1"/>
  <c r="E20" i="1"/>
  <c r="E15" i="1"/>
  <c r="E115" i="1"/>
  <c r="J115" i="1" s="1"/>
  <c r="E197" i="1"/>
  <c r="J197" i="1" s="1"/>
  <c r="K197" i="1" s="1"/>
  <c r="E186" i="1"/>
  <c r="J186" i="1" s="1"/>
  <c r="K186" i="1" s="1"/>
  <c r="E169" i="1"/>
  <c r="E82" i="1"/>
  <c r="J82" i="1" s="1"/>
  <c r="K82" i="1" s="1"/>
  <c r="E47" i="1"/>
  <c r="J47" i="1" s="1"/>
  <c r="E35" i="1"/>
  <c r="J35" i="1" s="1"/>
  <c r="K35" i="1" s="1"/>
  <c r="E19" i="1"/>
  <c r="J19" i="1" s="1"/>
  <c r="E14" i="1"/>
  <c r="J14" i="1" s="1"/>
  <c r="E161" i="1"/>
  <c r="J161" i="1" s="1"/>
  <c r="K161" i="1" s="1"/>
  <c r="E86" i="1"/>
  <c r="J86" i="1" s="1"/>
  <c r="K86" i="1" s="1"/>
  <c r="E189" i="1"/>
  <c r="E179" i="1"/>
  <c r="E174" i="1"/>
  <c r="J174" i="1" s="1"/>
  <c r="K174" i="1" s="1"/>
  <c r="E168" i="1"/>
  <c r="J168" i="1" s="1"/>
  <c r="K168" i="1" s="1"/>
  <c r="E162" i="1"/>
  <c r="J162" i="1" s="1"/>
  <c r="K162" i="1" s="1"/>
  <c r="E156" i="1"/>
  <c r="J156" i="1" s="1"/>
  <c r="K156" i="1" s="1"/>
  <c r="E110" i="1"/>
  <c r="J110" i="1" s="1"/>
  <c r="E104" i="1"/>
  <c r="J104" i="1" s="1"/>
  <c r="K104" i="1" s="1"/>
  <c r="E87" i="1"/>
  <c r="J87" i="1" s="1"/>
  <c r="K87" i="1" s="1"/>
  <c r="E40" i="1"/>
  <c r="K40" i="1" s="1"/>
  <c r="E34" i="1"/>
  <c r="J34" i="1" s="1"/>
  <c r="K34" i="1" s="1"/>
  <c r="E28" i="1"/>
  <c r="K28" i="1" s="1"/>
  <c r="E23" i="1"/>
  <c r="E13" i="1"/>
  <c r="J13" i="1" s="1"/>
  <c r="E181" i="1"/>
  <c r="J181" i="1" s="1"/>
  <c r="K181" i="1" s="1"/>
  <c r="E133" i="1"/>
  <c r="J133" i="1" s="1"/>
  <c r="K133" i="1" s="1"/>
  <c r="E127" i="1"/>
  <c r="J127" i="1" s="1"/>
  <c r="K127" i="1" s="1"/>
  <c r="E121" i="1"/>
  <c r="E105" i="1"/>
  <c r="J105" i="1" s="1"/>
  <c r="K105" i="1" s="1"/>
  <c r="E100" i="1"/>
  <c r="J100" i="1" s="1"/>
  <c r="E73" i="1"/>
  <c r="E57" i="1"/>
  <c r="E52" i="1"/>
  <c r="J52" i="1" s="1"/>
  <c r="K52" i="1" s="1"/>
  <c r="E17" i="1"/>
  <c r="J17" i="1" s="1"/>
  <c r="K17" i="1" s="1"/>
  <c r="E12" i="1"/>
  <c r="E132" i="1"/>
  <c r="J132" i="1" s="1"/>
  <c r="E51" i="1"/>
  <c r="E21" i="1"/>
  <c r="J21" i="1" s="1"/>
  <c r="E11" i="1"/>
  <c r="J11" i="1" s="1"/>
  <c r="K11" i="1" s="1"/>
  <c r="E185" i="1"/>
  <c r="E175" i="1"/>
  <c r="E164" i="1"/>
  <c r="J164" i="1" s="1"/>
  <c r="K164" i="1" s="1"/>
  <c r="E158" i="1"/>
  <c r="J158" i="1" s="1"/>
  <c r="K158" i="1" s="1"/>
  <c r="E147" i="1"/>
  <c r="J147" i="1" s="1"/>
  <c r="K147" i="1" s="1"/>
  <c r="E109" i="1"/>
  <c r="J109" i="1" s="1"/>
  <c r="K109" i="1" s="1"/>
  <c r="E93" i="1"/>
  <c r="J93" i="1" s="1"/>
  <c r="K93" i="1" s="1"/>
  <c r="E88" i="1"/>
  <c r="E61" i="1"/>
  <c r="E46" i="1"/>
  <c r="E36" i="1"/>
  <c r="K36" i="1" s="1"/>
  <c r="E30" i="1"/>
  <c r="K30" i="1" s="1"/>
  <c r="E16" i="1"/>
  <c r="J16" i="1" s="1"/>
  <c r="K16" i="1" s="1"/>
  <c r="E72" i="1"/>
  <c r="J72" i="1" s="1"/>
  <c r="E26" i="1"/>
  <c r="K26" i="1" s="1"/>
  <c r="E195" i="1"/>
  <c r="J195" i="1" s="1"/>
  <c r="E157" i="1"/>
  <c r="J157" i="1" s="1"/>
  <c r="E10" i="1"/>
  <c r="J10" i="1" s="1"/>
  <c r="E152" i="1"/>
  <c r="E99" i="1"/>
  <c r="J99" i="1" s="1"/>
  <c r="K99" i="1" s="1"/>
  <c r="E145" i="1"/>
  <c r="J145" i="1" s="1"/>
  <c r="K145" i="1" s="1"/>
  <c r="E136" i="1"/>
  <c r="J136" i="1" s="1"/>
  <c r="E130" i="1"/>
  <c r="J130" i="1" s="1"/>
  <c r="K130" i="1" s="1"/>
  <c r="E124" i="1"/>
  <c r="E97" i="1"/>
  <c r="J97" i="1" s="1"/>
  <c r="E81" i="1"/>
  <c r="J81" i="1" s="1"/>
  <c r="K81" i="1" s="1"/>
  <c r="E76" i="1"/>
  <c r="J76" i="1" s="1"/>
  <c r="K76" i="1" s="1"/>
  <c r="E49" i="1"/>
  <c r="J49" i="1" s="1"/>
  <c r="K49" i="1" s="1"/>
  <c r="E9" i="1"/>
  <c r="J9" i="1" s="1"/>
  <c r="K9" i="1" s="1"/>
  <c r="E126" i="1"/>
  <c r="K126" i="1" s="1"/>
  <c r="E120" i="1"/>
  <c r="J120" i="1" s="1"/>
  <c r="E135" i="1"/>
  <c r="E129" i="1"/>
  <c r="J129" i="1" s="1"/>
  <c r="K129" i="1" s="1"/>
  <c r="E123" i="1"/>
  <c r="J123" i="1" s="1"/>
  <c r="K123" i="1" s="1"/>
  <c r="E102" i="1"/>
  <c r="J102" i="1" s="1"/>
  <c r="K102" i="1" s="1"/>
  <c r="E96" i="1"/>
  <c r="J96" i="1" s="1"/>
  <c r="K96" i="1" s="1"/>
  <c r="E80" i="1"/>
  <c r="J80" i="1" s="1"/>
  <c r="E75" i="1"/>
  <c r="J75" i="1" s="1"/>
  <c r="K75" i="1" s="1"/>
  <c r="E54" i="1"/>
  <c r="J54" i="1" s="1"/>
  <c r="K54" i="1" s="1"/>
  <c r="E48" i="1"/>
  <c r="J48" i="1" s="1"/>
  <c r="K48" i="1" s="1"/>
  <c r="E8" i="1"/>
  <c r="J8" i="1" s="1"/>
  <c r="E78" i="1"/>
  <c r="J78" i="1" s="1"/>
  <c r="K78" i="1" s="1"/>
  <c r="E192" i="1"/>
  <c r="J192" i="1" s="1"/>
  <c r="E183" i="1"/>
  <c r="J183" i="1" s="1"/>
  <c r="E166" i="1"/>
  <c r="J166" i="1" s="1"/>
  <c r="K166" i="1" s="1"/>
  <c r="E155" i="1"/>
  <c r="E150" i="1"/>
  <c r="J150" i="1" s="1"/>
  <c r="K150" i="1" s="1"/>
  <c r="E139" i="1"/>
  <c r="J139" i="1" s="1"/>
  <c r="E117" i="1"/>
  <c r="J117" i="1" s="1"/>
  <c r="K117" i="1" s="1"/>
  <c r="E112" i="1"/>
  <c r="J112" i="1" s="1"/>
  <c r="E69" i="1"/>
  <c r="J69" i="1" s="1"/>
  <c r="K69" i="1" s="1"/>
  <c r="E33" i="1"/>
  <c r="K33" i="1" s="1"/>
  <c r="E191" i="1"/>
  <c r="J191" i="1" s="1"/>
  <c r="K191" i="1" s="1"/>
  <c r="E53" i="1"/>
  <c r="J53" i="1" s="1"/>
  <c r="K53" i="1" s="1"/>
  <c r="E7" i="1"/>
  <c r="J7" i="1" s="1"/>
  <c r="J84" i="1"/>
  <c r="K84" i="1" s="1"/>
  <c r="J121" i="1"/>
  <c r="K121" i="1" s="1"/>
  <c r="J57" i="1"/>
  <c r="K57" i="1" s="1"/>
  <c r="J12" i="1"/>
  <c r="J176" i="1"/>
  <c r="K176" i="1" s="1"/>
  <c r="J138" i="1"/>
  <c r="K138" i="1" s="1"/>
  <c r="J196" i="1"/>
  <c r="K196" i="1" s="1"/>
  <c r="J169" i="1"/>
  <c r="K169" i="1" s="1"/>
  <c r="J51" i="1"/>
  <c r="K51" i="1" s="1"/>
  <c r="J98" i="1"/>
  <c r="K98" i="1" s="1"/>
  <c r="J77" i="1"/>
  <c r="K77" i="1" s="1"/>
  <c r="J61" i="1"/>
  <c r="J188" i="1"/>
  <c r="K188" i="1" s="1"/>
  <c r="J163" i="1"/>
  <c r="K163" i="1" s="1"/>
  <c r="J152" i="1"/>
  <c r="K152" i="1" s="1"/>
  <c r="J114" i="1"/>
  <c r="K114" i="1" s="1"/>
  <c r="J66" i="1"/>
  <c r="K66" i="1" s="1"/>
  <c r="J60" i="1"/>
  <c r="K60" i="1" s="1"/>
  <c r="J45" i="1"/>
  <c r="K45" i="1" s="1"/>
  <c r="J15" i="1"/>
  <c r="K15" i="1" s="1"/>
  <c r="J88" i="1"/>
  <c r="K88" i="1" s="1"/>
  <c r="J124" i="1"/>
  <c r="K124" i="1" s="1"/>
  <c r="J189" i="1"/>
  <c r="K189" i="1" s="1"/>
  <c r="J184" i="1"/>
  <c r="K184" i="1" s="1"/>
  <c r="J151" i="1"/>
  <c r="K151" i="1" s="1"/>
  <c r="J140" i="1"/>
  <c r="K140" i="1" s="1"/>
  <c r="J113" i="1"/>
  <c r="K113" i="1" s="1"/>
  <c r="J65" i="1"/>
  <c r="K65" i="1" s="1"/>
  <c r="J39" i="1"/>
  <c r="K39" i="1" s="1"/>
  <c r="J24" i="1"/>
  <c r="K24" i="1" s="1"/>
  <c r="J187" i="1"/>
  <c r="K187" i="1" s="1"/>
  <c r="J111" i="1"/>
  <c r="K111" i="1" s="1"/>
  <c r="J185" i="1"/>
  <c r="K185" i="1" s="1"/>
  <c r="J46" i="1"/>
  <c r="K46" i="1" s="1"/>
  <c r="J179" i="1"/>
  <c r="K179" i="1" s="1"/>
  <c r="J135" i="1"/>
  <c r="K135" i="1" s="1"/>
  <c r="J23" i="1"/>
  <c r="K23" i="1" s="1"/>
  <c r="J154" i="1"/>
  <c r="K154" i="1" s="1"/>
  <c r="J68" i="1"/>
  <c r="K68" i="1" s="1"/>
  <c r="J198" i="1"/>
  <c r="K198" i="1" s="1"/>
  <c r="J172" i="1"/>
  <c r="K172" i="1" s="1"/>
  <c r="J155" i="1"/>
  <c r="K155" i="1" s="1"/>
  <c r="J85" i="1"/>
  <c r="K85" i="1" s="1"/>
  <c r="J64" i="1"/>
  <c r="K64" i="1" s="1"/>
  <c r="J134" i="1"/>
  <c r="K134" i="1" s="1"/>
  <c r="J128" i="1"/>
  <c r="K128" i="1" s="1"/>
  <c r="J122" i="1"/>
  <c r="K122" i="1" s="1"/>
  <c r="J101" i="1"/>
  <c r="K101" i="1" s="1"/>
  <c r="J74" i="1"/>
  <c r="K74" i="1" s="1"/>
  <c r="J165" i="1"/>
  <c r="K165" i="1" s="1"/>
  <c r="K144" i="1"/>
  <c r="K37" i="1"/>
  <c r="K199" i="1"/>
  <c r="K141" i="1"/>
  <c r="K115" i="1"/>
  <c r="K103" i="1"/>
  <c r="K79" i="1"/>
  <c r="K67" i="1"/>
  <c r="K20" i="1" l="1"/>
  <c r="J149" i="1"/>
  <c r="K149" i="1" s="1"/>
  <c r="J20" i="1"/>
  <c r="K91" i="1"/>
  <c r="K148" i="1"/>
  <c r="K43" i="1"/>
  <c r="K80" i="1"/>
  <c r="K153" i="1"/>
  <c r="K110" i="1"/>
  <c r="K177" i="1"/>
  <c r="K14" i="1"/>
  <c r="K55" i="1"/>
  <c r="K183" i="1"/>
  <c r="K136" i="1"/>
  <c r="K182" i="1"/>
  <c r="K44" i="1"/>
  <c r="J175" i="1"/>
  <c r="K175" i="1" s="1"/>
  <c r="K22" i="1"/>
  <c r="K21" i="1"/>
  <c r="K13" i="1"/>
  <c r="K100" i="1"/>
  <c r="K171" i="1"/>
  <c r="K47" i="1"/>
  <c r="K61" i="1"/>
  <c r="K72" i="1"/>
  <c r="K12" i="1"/>
  <c r="K19" i="1"/>
  <c r="K139" i="1"/>
  <c r="K173" i="1"/>
  <c r="K97" i="1"/>
  <c r="K112" i="1"/>
  <c r="K8" i="1"/>
  <c r="K195" i="1"/>
  <c r="K120" i="1"/>
  <c r="J73" i="1"/>
  <c r="K73" i="1" s="1"/>
  <c r="K132" i="1"/>
  <c r="K10" i="1"/>
  <c r="K157" i="1"/>
  <c r="K7" i="1"/>
  <c r="K192" i="1"/>
  <c r="J200" i="1" l="1"/>
  <c r="K200" i="1"/>
</calcChain>
</file>

<file path=xl/sharedStrings.xml><?xml version="1.0" encoding="utf-8"?>
<sst xmlns="http://schemas.openxmlformats.org/spreadsheetml/2006/main" count="403" uniqueCount="215">
  <si>
    <t>Galón</t>
  </si>
  <si>
    <t>Unidad</t>
  </si>
  <si>
    <t>PAPEL BOND 81/2 X 14</t>
  </si>
  <si>
    <t>13/12/2022</t>
  </si>
  <si>
    <t>(2) Cloro marca</t>
  </si>
  <si>
    <t>Cloro de marca</t>
  </si>
  <si>
    <t>(2)Platos deschables No.7</t>
  </si>
  <si>
    <t>platos desechables No.7</t>
  </si>
  <si>
    <t>Papel de Baño BRAVO</t>
  </si>
  <si>
    <t>Caja</t>
  </si>
  <si>
    <t>Label Blanco</t>
  </si>
  <si>
    <t>Endulzante Stivia</t>
  </si>
  <si>
    <t>(2)Endulzante Splenda</t>
  </si>
  <si>
    <t>Endulzante splenda</t>
  </si>
  <si>
    <t>Paquete</t>
  </si>
  <si>
    <t>(2) Fundas Negras baño</t>
  </si>
  <si>
    <t>Fundas negras baño</t>
  </si>
  <si>
    <t xml:space="preserve">Paper Clips 50mm </t>
  </si>
  <si>
    <t>(2) Te anis</t>
  </si>
  <si>
    <t>Te anis</t>
  </si>
  <si>
    <t xml:space="preserve">(2) Papel dispensador </t>
  </si>
  <si>
    <t>(2) Platos deschables No.9</t>
  </si>
  <si>
    <t>Platos desechables No. 9</t>
  </si>
  <si>
    <t>(2) Tenedores plasticos</t>
  </si>
  <si>
    <t>(2) Platos deschables No.6</t>
  </si>
  <si>
    <t>Platos desechables No. 6</t>
  </si>
  <si>
    <t>Tenedores plasticos</t>
  </si>
  <si>
    <t>Cuchara plasticas</t>
  </si>
  <si>
    <t>(2)Guantespara limpieza</t>
  </si>
  <si>
    <t>Guantes para limpieza</t>
  </si>
  <si>
    <t>Paños de cocina</t>
  </si>
  <si>
    <t>(2) Lavaplatos liquidos</t>
  </si>
  <si>
    <t xml:space="preserve">Lavaplatos liquido </t>
  </si>
  <si>
    <t>(2) Esponja de fregar</t>
  </si>
  <si>
    <t>Esponja de fregar</t>
  </si>
  <si>
    <t>(2) Desinfectante/ambientador</t>
  </si>
  <si>
    <t>Desinfectante/ambientador</t>
  </si>
  <si>
    <t>(2) Detergente liquido pisos</t>
  </si>
  <si>
    <t>Detergente Liquido para pisos</t>
  </si>
  <si>
    <t xml:space="preserve">(2) Detergente en polvo </t>
  </si>
  <si>
    <t>Detergente en polvo</t>
  </si>
  <si>
    <t>Cloro</t>
  </si>
  <si>
    <t>(2) Fundas blancas cocina</t>
  </si>
  <si>
    <t>Fundas blancas para cocina</t>
  </si>
  <si>
    <t>(2) Suapes</t>
  </si>
  <si>
    <t>Suapes</t>
  </si>
  <si>
    <t>Escobas</t>
  </si>
  <si>
    <t xml:space="preserve">(2) Servilletas </t>
  </si>
  <si>
    <t>Servilletas</t>
  </si>
  <si>
    <t>(2) Vasos plasticos No. 10</t>
  </si>
  <si>
    <t>Vasos Plasticos No. 10</t>
  </si>
  <si>
    <t>(2) Te de jengibre y limon</t>
  </si>
  <si>
    <t>Vasos de pepel No.7</t>
  </si>
  <si>
    <t>Té genjibre/limón</t>
  </si>
  <si>
    <t>(2)Cremora Nestle 22Onz</t>
  </si>
  <si>
    <t>Cremora Nestle 22Onz</t>
  </si>
  <si>
    <t>(2) Cremora Lite</t>
  </si>
  <si>
    <t>Cremora Lite</t>
  </si>
  <si>
    <t>(2) Azucar parda</t>
  </si>
  <si>
    <t>Azucar parda</t>
  </si>
  <si>
    <t>(2)Azucar Blanca</t>
  </si>
  <si>
    <t>Azucar Blanca</t>
  </si>
  <si>
    <t>(2) Servilletas C-Fold</t>
  </si>
  <si>
    <t>Servilletas C-Fold</t>
  </si>
  <si>
    <t>Vasos de papel No. 4</t>
  </si>
  <si>
    <t>(2)Te manzanilla y anis</t>
  </si>
  <si>
    <t>Te de Manzanilla</t>
  </si>
  <si>
    <t>Agua de 16 onz</t>
  </si>
  <si>
    <t xml:space="preserve">Te de frutas </t>
  </si>
  <si>
    <t>(2) café santo dmingo</t>
  </si>
  <si>
    <t>Café Santo Domingo molido 1lb</t>
  </si>
  <si>
    <t xml:space="preserve">Alcohol Isopropilico </t>
  </si>
  <si>
    <t>Gel Antibacterial</t>
  </si>
  <si>
    <t>Mascarillas desechables</t>
  </si>
  <si>
    <t>Agendas Annual</t>
  </si>
  <si>
    <t>Pegamento blanco</t>
  </si>
  <si>
    <t>Pegamento en Barra</t>
  </si>
  <si>
    <t>USB CIMO 2016</t>
  </si>
  <si>
    <t>Pizarra corcho</t>
  </si>
  <si>
    <t>Label mamey</t>
  </si>
  <si>
    <t>Porta Libreta</t>
  </si>
  <si>
    <t>Porta Lapices</t>
  </si>
  <si>
    <t>Juego Bandeja Escritorio</t>
  </si>
  <si>
    <t>Juego para escritorios</t>
  </si>
  <si>
    <t>Archivo acordeon</t>
  </si>
  <si>
    <t>(2) Rollo papel sumadora</t>
  </si>
  <si>
    <t>Rollo Papel Sumadora</t>
  </si>
  <si>
    <t>Zafacon de escritorio</t>
  </si>
  <si>
    <t>Pegamneto Fuerte UHU</t>
  </si>
  <si>
    <t>Pegamento fuerte liquido Coqui</t>
  </si>
  <si>
    <t>Espiral para encuadernación 19mm</t>
  </si>
  <si>
    <t>Espiral para encuadernación 16mm</t>
  </si>
  <si>
    <t>Espiral para encuadernación 14mm</t>
  </si>
  <si>
    <t>Espiral para encuadernación 12mm</t>
  </si>
  <si>
    <t>Espiral para encuadernación 6mm</t>
  </si>
  <si>
    <t>Carpetas vinyl 5"</t>
  </si>
  <si>
    <t>Carpetas vinyl 4"</t>
  </si>
  <si>
    <t>Carpetas vinyl 3"</t>
  </si>
  <si>
    <t>Carpetas vinyl 2"</t>
  </si>
  <si>
    <t>Carpetas vinyl 1½"</t>
  </si>
  <si>
    <t>Carpetas vinyl 1"</t>
  </si>
  <si>
    <t>DVD</t>
  </si>
  <si>
    <t>CD</t>
  </si>
  <si>
    <t>Mouse Pad</t>
  </si>
  <si>
    <t>Pines (chinchetas)</t>
  </si>
  <si>
    <t>Borras</t>
  </si>
  <si>
    <t>Reglas</t>
  </si>
  <si>
    <t>Tijeras</t>
  </si>
  <si>
    <t>Sacapunta</t>
  </si>
  <si>
    <t>Liquid Paper Brocha</t>
  </si>
  <si>
    <t>Liquid Paper Lapiz</t>
  </si>
  <si>
    <t xml:space="preserve">Pilas 23A </t>
  </si>
  <si>
    <t>Pilas 9V (cuadrada)</t>
  </si>
  <si>
    <t>Pilas AA paquete de 4</t>
  </si>
  <si>
    <t>Pilas AA paquete de 2/1</t>
  </si>
  <si>
    <t>Pilas AAA paquete de 2/1</t>
  </si>
  <si>
    <t>Clips Billeteros 19mm</t>
  </si>
  <si>
    <t>Clips Billeteros 1/2</t>
  </si>
  <si>
    <t>(2)Clips Billeteros 25mm</t>
  </si>
  <si>
    <t>Clips Billeteros 25mm</t>
  </si>
  <si>
    <t xml:space="preserve">Clips Billeteros32mm </t>
  </si>
  <si>
    <t>Clips Billeteros 41mm</t>
  </si>
  <si>
    <t>Clips Billeteros 51mm</t>
  </si>
  <si>
    <t>Marcadores Pizarra</t>
  </si>
  <si>
    <t>Sharpie Rojo</t>
  </si>
  <si>
    <t>(2) Sharpie negro</t>
  </si>
  <si>
    <t>Sharpie negro</t>
  </si>
  <si>
    <t>Resaltador amarillo</t>
  </si>
  <si>
    <t>Resaltador rosado</t>
  </si>
  <si>
    <t>Resaltador naranja</t>
  </si>
  <si>
    <t>Resaltador azul</t>
  </si>
  <si>
    <t>(2)Sharpie verde</t>
  </si>
  <si>
    <t>Sharpie Verde</t>
  </si>
  <si>
    <t xml:space="preserve">Sharpie Azul </t>
  </si>
  <si>
    <r>
      <rPr>
        <sz val="7.5"/>
        <rFont val="Calibri"/>
        <family val="2"/>
      </rPr>
      <t>29/042021</t>
    </r>
  </si>
  <si>
    <t>Banderitas de color/ Marcador de pagina</t>
  </si>
  <si>
    <t>(2)Post-It MemoTip 11/2x2</t>
  </si>
  <si>
    <t>Post It Mini Memo Tip 1 1/2x2 (pequeño)</t>
  </si>
  <si>
    <t>Cera para contar</t>
  </si>
  <si>
    <t>(2) Post-it Memo Tip 3x3</t>
  </si>
  <si>
    <t>Post-It Memo Tip 3x3</t>
  </si>
  <si>
    <t xml:space="preserve">Post It Memo Tip 3x5 </t>
  </si>
  <si>
    <t>(2) Post-It Mmemo 10x15</t>
  </si>
  <si>
    <t>Post It 10x15 color</t>
  </si>
  <si>
    <t>Memoria USB32GB</t>
  </si>
  <si>
    <t>Memoria USB16GB</t>
  </si>
  <si>
    <t>Paper Clips 33mm</t>
  </si>
  <si>
    <t>Paper Clips Jumbo</t>
  </si>
  <si>
    <t>Ganchos Acco</t>
  </si>
  <si>
    <t>Cinta adhesiva de 3/4</t>
  </si>
  <si>
    <t>Cinta Doble Cara</t>
  </si>
  <si>
    <t>Masking Tape 1" (color blanco)</t>
  </si>
  <si>
    <t>(2)Cinta Pegante invisible</t>
  </si>
  <si>
    <t>Cinta Pegante invisible</t>
  </si>
  <si>
    <t>Bandas (Gomitas)</t>
  </si>
  <si>
    <t>Libretas Gde. Blanca</t>
  </si>
  <si>
    <t>(2) Libretas Peq. Blanca rayada</t>
  </si>
  <si>
    <t>Libretas Peq. Blanca rayada</t>
  </si>
  <si>
    <t>Perforadora 3 Hoyos</t>
  </si>
  <si>
    <t>Perforadora 2 Hoyos</t>
  </si>
  <si>
    <t>Saca Grapa uso pesado</t>
  </si>
  <si>
    <t>Sacagrapa pequeño</t>
  </si>
  <si>
    <t>Grapas standard</t>
  </si>
  <si>
    <t>Grapadora</t>
  </si>
  <si>
    <t>Lapiceros</t>
  </si>
  <si>
    <t>Lapiceros Talbot Azul</t>
  </si>
  <si>
    <t>Lapiceros Azules Pelikan Pointec</t>
  </si>
  <si>
    <t>Lapiceros Negros Faber Castle</t>
  </si>
  <si>
    <t>Lapiceros Azules Faber Castle</t>
  </si>
  <si>
    <t>Felpas Printek negras</t>
  </si>
  <si>
    <t>Minas 0.5</t>
  </si>
  <si>
    <t>Portaminas 0.5mm</t>
  </si>
  <si>
    <t>Lapiz Carbon</t>
  </si>
  <si>
    <t>Felpa rollerball Talbot negra</t>
  </si>
  <si>
    <t>Felpa rollerball Talbot azul</t>
  </si>
  <si>
    <t xml:space="preserve">Felpas Azules Gel Uniball Impact </t>
  </si>
  <si>
    <t>Felpas Negras Uniball Onyx Micro</t>
  </si>
  <si>
    <t>Felpas Azules Uniball Onyx Micro</t>
  </si>
  <si>
    <t>Felpas Rojas Uniball Onyx Micro</t>
  </si>
  <si>
    <t>Felpas Rojas Everprint</t>
  </si>
  <si>
    <t>Felpas Printek azul</t>
  </si>
  <si>
    <t>Sobres Manila 81/2 X 11</t>
  </si>
  <si>
    <t>Sobres en Blanco sin logo</t>
  </si>
  <si>
    <t>(2) Protector Hojas Carpetas</t>
  </si>
  <si>
    <t>Protector Hojas Carpetas</t>
  </si>
  <si>
    <t>Separador con Pestañas (5 Tab Color)</t>
  </si>
  <si>
    <t>PendaFlex 8½ X 11</t>
  </si>
  <si>
    <t>Cover para encuadernación Transparente</t>
  </si>
  <si>
    <t>Cover para encuadernación Azul</t>
  </si>
  <si>
    <t>Folder 8½ X 13</t>
  </si>
  <si>
    <t xml:space="preserve">(2)Folder 8½ X 11 </t>
  </si>
  <si>
    <t xml:space="preserve">Folder 8½ X 11 </t>
  </si>
  <si>
    <t>Resma</t>
  </si>
  <si>
    <t>Papel Hilo 1 cara 8½ X 11</t>
  </si>
  <si>
    <t>Papel Satinado 8½ X 11</t>
  </si>
  <si>
    <t>Papel Opalina 8½ X 11</t>
  </si>
  <si>
    <t>Papel Bond 11 X 17</t>
  </si>
  <si>
    <t>Papel Bond 8½ X 13</t>
  </si>
  <si>
    <t xml:space="preserve">(2)Papel Bond 81/2 X11 </t>
  </si>
  <si>
    <t xml:space="preserve">Papel Bond 8½ X 11 </t>
  </si>
  <si>
    <t>Valores RD$</t>
  </si>
  <si>
    <t>ITBS</t>
  </si>
  <si>
    <t>Precio</t>
  </si>
  <si>
    <t>Qty Salida</t>
  </si>
  <si>
    <t>Qty Entrada</t>
  </si>
  <si>
    <t>Medida</t>
  </si>
  <si>
    <t>Existencia</t>
  </si>
  <si>
    <t>Breve Descripción del Bien</t>
  </si>
  <si>
    <t>Código Institucional</t>
  </si>
  <si>
    <t>Fecha de Registro</t>
  </si>
  <si>
    <t>Periodo de adquisición</t>
  </si>
  <si>
    <t>Relación Trimestral de Inventario Material Gastable</t>
  </si>
  <si>
    <t>ANAMAR</t>
  </si>
  <si>
    <t xml:space="preserve">                                    Autoridad Nacional de Asuntos Maritimos</t>
  </si>
  <si>
    <t>Correspondiente al trimestre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</si>
</sst>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m/d/yyyy;@"/>
    <numFmt numFmtId="166" formatCode="m/dd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.5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7.5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0F1"/>
      </patternFill>
    </fill>
  </fills>
  <borders count="9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 applyFill="1" applyAlignment="1">
      <alignment horizontal="center"/>
    </xf>
    <xf numFmtId="0" fontId="0" fillId="0" borderId="0" xfId="0" applyAlignment="1">
      <alignment horizontal="center" vertical="center"/>
    </xf>
    <xf numFmtId="44" fontId="3" fillId="0" borderId="0" xfId="0" applyNumberFormat="1" applyFont="1"/>
    <xf numFmtId="43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2" xfId="0" applyBorder="1"/>
    <xf numFmtId="1" fontId="0" fillId="0" borderId="3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 vertical="top" shrinkToFit="1"/>
    </xf>
    <xf numFmtId="164" fontId="4" fillId="0" borderId="6" xfId="0" applyNumberFormat="1" applyFont="1" applyBorder="1" applyAlignment="1">
      <alignment horizontal="center" vertical="top" shrinkToFit="1"/>
    </xf>
    <xf numFmtId="43" fontId="0" fillId="0" borderId="0" xfId="0" applyNumberFormat="1"/>
    <xf numFmtId="165" fontId="4" fillId="0" borderId="5" xfId="0" applyNumberFormat="1" applyFont="1" applyBorder="1" applyAlignment="1">
      <alignment horizontal="center" vertical="top" shrinkToFit="1"/>
    </xf>
    <xf numFmtId="0" fontId="5" fillId="0" borderId="0" xfId="0" applyFont="1"/>
    <xf numFmtId="166" fontId="4" fillId="0" borderId="5" xfId="0" applyNumberFormat="1" applyFont="1" applyBorder="1" applyAlignment="1">
      <alignment horizontal="center" vertical="top" shrinkToFit="1"/>
    </xf>
    <xf numFmtId="43" fontId="0" fillId="0" borderId="0" xfId="1" applyFont="1" applyFill="1"/>
    <xf numFmtId="165" fontId="4" fillId="2" borderId="5" xfId="0" applyNumberFormat="1" applyFont="1" applyFill="1" applyBorder="1" applyAlignment="1">
      <alignment horizontal="center" vertical="top" shrinkToFit="1"/>
    </xf>
    <xf numFmtId="164" fontId="4" fillId="2" borderId="6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" fontId="0" fillId="0" borderId="8" xfId="0" applyNumberForma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top" shrinkToFit="1"/>
    </xf>
    <xf numFmtId="9" fontId="0" fillId="0" borderId="0" xfId="0" applyNumberFormat="1"/>
    <xf numFmtId="44" fontId="0" fillId="0" borderId="0" xfId="2" applyFont="1" applyFill="1"/>
    <xf numFmtId="166" fontId="4" fillId="0" borderId="6" xfId="0" applyNumberFormat="1" applyFont="1" applyBorder="1" applyAlignment="1">
      <alignment horizontal="center" vertical="top" shrinkToFit="1"/>
    </xf>
    <xf numFmtId="165" fontId="4" fillId="2" borderId="6" xfId="0" applyNumberFormat="1" applyFont="1" applyFill="1" applyBorder="1" applyAlignment="1">
      <alignment horizontal="center" vertical="top" shrinkToFit="1"/>
    </xf>
    <xf numFmtId="0" fontId="6" fillId="0" borderId="7" xfId="0" applyFont="1" applyBorder="1"/>
    <xf numFmtId="1" fontId="6" fillId="0" borderId="8" xfId="0" applyNumberFormat="1" applyFont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top" shrinkToFit="1"/>
    </xf>
    <xf numFmtId="166" fontId="4" fillId="2" borderId="6" xfId="0" applyNumberFormat="1" applyFont="1" applyFill="1" applyBorder="1" applyAlignment="1">
      <alignment horizontal="center" vertical="top" shrinkToFit="1"/>
    </xf>
    <xf numFmtId="44" fontId="0" fillId="0" borderId="7" xfId="2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44" fontId="0" fillId="0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4"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542926</xdr:colOff>
      <xdr:row>0</xdr:row>
      <xdr:rowOff>76200</xdr:rowOff>
    </xdr:from>
    <xdr:ext cx="1485464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C9A6BF6A-7587-4188-B2F9-90A76C939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419726" y="76200"/>
          <a:ext cx="1485464" cy="1019175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0</xdr:row>
      <xdr:rowOff>7436</xdr:rowOff>
    </xdr:from>
    <xdr:ext cx="1216480" cy="1049839"/>
    <xdr:pic>
      <xdr:nvPicPr>
        <xdr:cNvPr id="3" name="Picture 2">
          <a:extLst>
            <a:ext uri="{FF2B5EF4-FFF2-40B4-BE49-F238E27FC236}">
              <a16:creationId xmlns:a16="http://schemas.microsoft.com/office/drawing/2014/main" id="{06622022-C495-43B3-816C-738B42F871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4" r="10891" b="7016"/>
        <a:stretch/>
      </xdr:blipFill>
      <xdr:spPr>
        <a:xfrm>
          <a:off x="1362075" y="7436"/>
          <a:ext cx="1216480" cy="10498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.ANAMAR\AppData\Local\Microsoft\Windows\INetCache\Content.Outlook\5VYZ8WVF\Copy%20of%20Inventario%20Almacen%20Nuevo-FINAL-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tavares_anamar_gob_do/Documents/Documents/ANAMAR%202022/SALIDAS%20Y%20ENTRADAS%20ALMACEN/SALIDAS%20Y%20ENTRADAS%20ALMACEN/INVENTARIO%20AL%2012%20DE%20ABRIL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E INVENT TRANSPARENCIA T1"/>
      <sheetName val="CUADRE INVENTARIO AL 8 ABRIL"/>
      <sheetName val="CUADRE INVENTARIO AL 8 ABRI "/>
      <sheetName val="ENTRADA 6-05-2022"/>
      <sheetName val="INVENTARIO PARALELO"/>
      <sheetName val="PASE DE INVENTARIO "/>
      <sheetName val="Existencia (1)"/>
      <sheetName val="CUADRE INVENTARIO"/>
      <sheetName val="Salida"/>
      <sheetName val="ENTRADA"/>
      <sheetName val="Pedido Material Gastable"/>
      <sheetName val="Pedido Productos de Limpieza"/>
      <sheetName val="CONTROL DE SALIDA MATERIAL GAST"/>
      <sheetName val="codigos"/>
      <sheetName val="Sheet1"/>
    </sheetNames>
    <sheetDataSet>
      <sheetData sheetId="0"/>
      <sheetData sheetId="1"/>
      <sheetData sheetId="2"/>
      <sheetData sheetId="3">
        <row r="20">
          <cell r="I20">
            <v>2.8</v>
          </cell>
        </row>
        <row r="21">
          <cell r="I21">
            <v>160.15</v>
          </cell>
        </row>
        <row r="23">
          <cell r="I23">
            <v>28</v>
          </cell>
        </row>
        <row r="29">
          <cell r="I29">
            <v>39</v>
          </cell>
        </row>
        <row r="30">
          <cell r="I30">
            <v>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4391FA-C7EF-4C8E-886A-ACB5A3EC578D}" name="Table1" displayName="Table1" ref="A6:K200" totalsRowCount="1" headerRowDxfId="22">
  <autoFilter ref="A6:K199" xr:uid="{781B8E17-C725-431A-AF53-6514AD5E5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555B809-80CB-44B0-BF02-EAB4D3BD1F18}" name="Periodo de adquisición" dataDxfId="21" totalsRowDxfId="20"/>
    <tableColumn id="2" xr3:uid="{73406D8D-DF72-45A4-B554-89D90007E28E}" name="Fecha de Registro" dataDxfId="19" totalsRowDxfId="18"/>
    <tableColumn id="3" xr3:uid="{E7257567-6A38-4E67-A0BF-BF32F3C99107}" name="Código Institucional" dataDxfId="17" totalsRowDxfId="16"/>
    <tableColumn id="4" xr3:uid="{C721BA11-5EC7-4F2E-B5FB-8357F1D02CE2}" name="Breve Descripción del Bien" dataDxfId="15" totalsRowDxfId="14"/>
    <tableColumn id="5" xr3:uid="{1CFAB310-A8E7-4D34-A620-8DC8BEEEC793}" name="Existencia" dataDxfId="13" totalsRowDxfId="12">
      <calculatedColumnFormula>Table1[[#This Row],[Qty Entrada]]-Table1[[#This Row],[Qty Salida]]</calculatedColumnFormula>
    </tableColumn>
    <tableColumn id="6" xr3:uid="{BFCF25E3-88DA-4FF9-B372-5F2F23F85AA2}" name="Medida" dataDxfId="11" totalsRowDxfId="10"/>
    <tableColumn id="11" xr3:uid="{4C799247-85B7-4F17-9803-24D714A4E6C0}" name="Qty Entrada" dataDxfId="9" totalsRowDxfId="8">
      <calculatedColumnFormula>SUMIF([1]!Table3[Código Institucional],Existencia!C7:C178,[1]!Table3[Cantidad])</calculatedColumnFormula>
    </tableColumn>
    <tableColumn id="10" xr3:uid="{527DB28E-0722-4D85-AA24-F3DF64E07F83}" name="Qty Salida" dataDxfId="7" totalsRowDxfId="6">
      <calculatedColumnFormula>SUMIF([1]!Table2[Código Institucional],Existencia!C7:C178,[1]!Table2[Cantidad])</calculatedColumnFormula>
    </tableColumn>
    <tableColumn id="7" xr3:uid="{EE882F72-3D48-4A0E-A0D3-6044DB59DD3F}" name="Precio" dataDxfId="5" totalsRowDxfId="4" dataCellStyle="Currency"/>
    <tableColumn id="8" xr3:uid="{03E526B6-9F34-4AFA-A474-0F7C09A72AEC}" name="ITBS" totalsRowFunction="custom" dataDxfId="3" totalsRowDxfId="2">
      <calculatedColumnFormula>I7*18%*E7</calculatedColumnFormula>
      <totalsRowFormula>SUM(J7:J199)</totalsRowFormula>
    </tableColumn>
    <tableColumn id="9" xr3:uid="{46B6118B-6607-407B-BD15-31E86E54C51D}" name="Valores RD$" totalsRowFunction="sum" dataDxfId="1" totalsRowDxfId="0">
      <calculatedColumnFormula>E7*I7+J7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F67E-B1F0-4259-A5B8-F8BB47F434A0}">
  <sheetPr>
    <pageSetUpPr fitToPage="1"/>
  </sheetPr>
  <dimension ref="A1:T201"/>
  <sheetViews>
    <sheetView tabSelected="1" zoomScaleNormal="100" workbookViewId="0">
      <pane ySplit="6" topLeftCell="A169" activePane="bottomLeft" state="frozen"/>
      <selection pane="bottomLeft" activeCell="A5" sqref="A5"/>
    </sheetView>
  </sheetViews>
  <sheetFormatPr defaultColWidth="9.140625" defaultRowHeight="15" x14ac:dyDescent="0.25"/>
  <cols>
    <col min="1" max="1" width="12.5703125" style="1" customWidth="1"/>
    <col min="2" max="2" width="10.140625" style="1" customWidth="1"/>
    <col min="3" max="3" width="22.5703125" style="3" customWidth="1"/>
    <col min="4" max="4" width="39.28515625" customWidth="1"/>
    <col min="5" max="5" width="16.5703125" style="1" customWidth="1"/>
    <col min="6" max="6" width="10.28515625" style="1" customWidth="1"/>
    <col min="7" max="7" width="12.85546875" style="1" customWidth="1"/>
    <col min="8" max="8" width="13.140625" style="1" customWidth="1"/>
    <col min="9" max="9" width="10.85546875" style="2" customWidth="1"/>
    <col min="10" max="11" width="13.85546875" style="1" customWidth="1"/>
    <col min="13" max="15" width="12.5703125" bestFit="1" customWidth="1"/>
    <col min="16" max="17" width="10.5703125" bestFit="1" customWidth="1"/>
  </cols>
  <sheetData>
    <row r="1" spans="1:17" ht="23.25" x14ac:dyDescent="0.35">
      <c r="A1" s="46" t="s">
        <v>213</v>
      </c>
      <c r="B1" s="46"/>
      <c r="C1" s="46"/>
      <c r="D1" s="46"/>
      <c r="E1" s="46"/>
      <c r="F1" s="46"/>
      <c r="G1" s="46"/>
      <c r="H1" s="46"/>
      <c r="I1" s="46"/>
      <c r="J1" s="43"/>
      <c r="K1" s="43"/>
    </row>
    <row r="2" spans="1:17" ht="18.75" x14ac:dyDescent="0.3">
      <c r="A2" s="44" t="s">
        <v>212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7" x14ac:dyDescent="0.25">
      <c r="A3" s="45" t="s">
        <v>211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7" x14ac:dyDescent="0.25">
      <c r="A4" s="45" t="s">
        <v>214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7" x14ac:dyDescent="0.25">
      <c r="P5" s="31"/>
      <c r="Q5" s="31"/>
    </row>
    <row r="6" spans="1:17" ht="41.25" customHeight="1" x14ac:dyDescent="0.25">
      <c r="A6" s="41" t="s">
        <v>210</v>
      </c>
      <c r="B6" s="41" t="s">
        <v>209</v>
      </c>
      <c r="C6" s="41" t="s">
        <v>208</v>
      </c>
      <c r="D6" s="41" t="s">
        <v>207</v>
      </c>
      <c r="E6" s="41" t="s">
        <v>206</v>
      </c>
      <c r="F6" s="41" t="s">
        <v>205</v>
      </c>
      <c r="G6" s="41" t="s">
        <v>204</v>
      </c>
      <c r="H6" s="41" t="s">
        <v>203</v>
      </c>
      <c r="I6" s="42" t="s">
        <v>202</v>
      </c>
      <c r="J6" s="41" t="s">
        <v>201</v>
      </c>
      <c r="K6" s="40" t="s">
        <v>200</v>
      </c>
    </row>
    <row r="7" spans="1:17" x14ac:dyDescent="0.25">
      <c r="A7" s="33">
        <v>43594</v>
      </c>
      <c r="B7" s="20">
        <v>44687</v>
      </c>
      <c r="C7" s="28">
        <v>1000</v>
      </c>
      <c r="D7" s="27" t="s">
        <v>199</v>
      </c>
      <c r="E7" s="23">
        <f>Table1[[#This Row],[Qty Entrada]]-Table1[[#This Row],[Qty Salida]]</f>
        <v>49</v>
      </c>
      <c r="F7" s="26" t="s">
        <v>192</v>
      </c>
      <c r="G7" s="26">
        <f>SUMIF([1]!Table3[Código Institucional],Existencia!C7:C178,[1]!Table3[Cantidad])</f>
        <v>99</v>
      </c>
      <c r="H7" s="26">
        <f>SUMIF([1]!Table2[Código Institucional],Existencia!C7:C178,[1]!Table2[Cantidad])</f>
        <v>50</v>
      </c>
      <c r="I7" s="38">
        <v>305</v>
      </c>
      <c r="J7" s="24">
        <f t="shared" ref="J7:J24" si="0">I7*18%*E7</f>
        <v>2690.1</v>
      </c>
      <c r="K7" s="7">
        <f t="shared" ref="K7:K38" si="1">E7*I7+J7</f>
        <v>17635.099999999999</v>
      </c>
    </row>
    <row r="8" spans="1:17" x14ac:dyDescent="0.25">
      <c r="A8" s="29"/>
      <c r="B8" s="16"/>
      <c r="C8" s="10">
        <v>2062</v>
      </c>
      <c r="D8" s="9" t="s">
        <v>198</v>
      </c>
      <c r="E8" s="23">
        <f>Table1[[#This Row],[Qty Entrada]]-Table1[[#This Row],[Qty Salida]]</f>
        <v>50</v>
      </c>
      <c r="F8" s="26" t="s">
        <v>192</v>
      </c>
      <c r="G8" s="26">
        <f>SUMIF([1]!Table3[Código Institucional],Existencia!C8:C179,[1]!Table3[Cantidad])</f>
        <v>50</v>
      </c>
      <c r="H8" s="26">
        <f>SUMIF([1]!Table2[Código Institucional],Existencia!C8:C179,[1]!Table2[Cantidad])</f>
        <v>0</v>
      </c>
      <c r="I8" s="38">
        <v>320</v>
      </c>
      <c r="J8" s="24">
        <f t="shared" si="0"/>
        <v>2879.9999999999995</v>
      </c>
      <c r="K8" s="7">
        <f t="shared" si="1"/>
        <v>18880</v>
      </c>
    </row>
    <row r="9" spans="1:17" x14ac:dyDescent="0.25">
      <c r="A9" s="29">
        <v>43594</v>
      </c>
      <c r="B9" s="18">
        <v>44315</v>
      </c>
      <c r="C9" s="28">
        <v>1001</v>
      </c>
      <c r="D9" s="27" t="s">
        <v>197</v>
      </c>
      <c r="E9" s="23">
        <f>Table1[[#This Row],[Qty Entrada]]-Table1[[#This Row],[Qty Salida]]</f>
        <v>19</v>
      </c>
      <c r="F9" s="26" t="s">
        <v>192</v>
      </c>
      <c r="G9" s="26">
        <f>SUMIF([1]!Table3[Código Institucional],Existencia!C9:C179,[1]!Table3[Cantidad])</f>
        <v>19</v>
      </c>
      <c r="H9" s="26">
        <f>SUMIF([1]!Table2[Código Institucional],Existencia!C9:C179,[1]!Table2[Cantidad])</f>
        <v>0</v>
      </c>
      <c r="I9" s="38">
        <v>295</v>
      </c>
      <c r="J9" s="24">
        <f t="shared" si="0"/>
        <v>1008.9</v>
      </c>
      <c r="K9" s="7">
        <f t="shared" si="1"/>
        <v>6613.9</v>
      </c>
    </row>
    <row r="10" spans="1:17" x14ac:dyDescent="0.25">
      <c r="A10" s="33">
        <v>43594</v>
      </c>
      <c r="B10" s="20">
        <v>44687</v>
      </c>
      <c r="C10" s="28">
        <v>1003</v>
      </c>
      <c r="D10" s="27" t="s">
        <v>196</v>
      </c>
      <c r="E10" s="23">
        <f>Table1[[#This Row],[Qty Entrada]]-Table1[[#This Row],[Qty Salida]]</f>
        <v>3</v>
      </c>
      <c r="F10" s="26" t="s">
        <v>192</v>
      </c>
      <c r="G10" s="26">
        <f>SUMIF([1]!Table3[Código Institucional],Existencia!C10:C200,[1]!Table3[Cantidad])</f>
        <v>3</v>
      </c>
      <c r="H10" s="26">
        <f>SUMIF([1]!Table2[Código Institucional],Existencia!C10:C200,[1]!Table2[Cantidad])</f>
        <v>0</v>
      </c>
      <c r="I10" s="38">
        <v>330.75</v>
      </c>
      <c r="J10" s="24">
        <f t="shared" si="0"/>
        <v>178.60499999999999</v>
      </c>
      <c r="K10" s="7">
        <f t="shared" si="1"/>
        <v>1170.855</v>
      </c>
    </row>
    <row r="11" spans="1:17" x14ac:dyDescent="0.25">
      <c r="A11" s="29">
        <v>43594</v>
      </c>
      <c r="B11" s="16">
        <v>43717</v>
      </c>
      <c r="C11" s="28">
        <v>1004</v>
      </c>
      <c r="D11" s="27" t="s">
        <v>195</v>
      </c>
      <c r="E11" s="23">
        <f>Table1[[#This Row],[Qty Entrada]]-Table1[[#This Row],[Qty Salida]]</f>
        <v>3</v>
      </c>
      <c r="F11" s="26" t="s">
        <v>192</v>
      </c>
      <c r="G11" s="26">
        <f>SUMIF([1]!Table3[Código Institucional],Existencia!C11:C201,[1]!Table3[Cantidad])</f>
        <v>3</v>
      </c>
      <c r="H11" s="26">
        <f>SUMIF([1]!Table2[Código Institucional],Existencia!C11:C201,[1]!Table2[Cantidad])</f>
        <v>0</v>
      </c>
      <c r="I11" s="38">
        <v>430</v>
      </c>
      <c r="J11" s="24">
        <f t="shared" si="0"/>
        <v>232.2</v>
      </c>
      <c r="K11" s="7">
        <f t="shared" si="1"/>
        <v>1522.2</v>
      </c>
    </row>
    <row r="12" spans="1:17" x14ac:dyDescent="0.25">
      <c r="A12" s="33">
        <v>43594</v>
      </c>
      <c r="B12" s="20">
        <v>43717</v>
      </c>
      <c r="C12" s="28">
        <v>1005</v>
      </c>
      <c r="D12" s="27" t="s">
        <v>194</v>
      </c>
      <c r="E12" s="23">
        <f>Table1[[#This Row],[Qty Entrada]]-Table1[[#This Row],[Qty Salida]]</f>
        <v>3</v>
      </c>
      <c r="F12" s="26" t="s">
        <v>192</v>
      </c>
      <c r="G12" s="26">
        <f>SUMIF([1]!Table3[Código Institucional],Existencia!C12:C202,[1]!Table3[Cantidad])</f>
        <v>3</v>
      </c>
      <c r="H12" s="26">
        <f>SUMIF([1]!Table2[Código Institucional],Existencia!C12:C202,[1]!Table2[Cantidad])</f>
        <v>0</v>
      </c>
      <c r="I12" s="38">
        <v>525</v>
      </c>
      <c r="J12" s="24">
        <f t="shared" si="0"/>
        <v>283.5</v>
      </c>
      <c r="K12" s="7">
        <f t="shared" si="1"/>
        <v>1858.5</v>
      </c>
    </row>
    <row r="13" spans="1:17" x14ac:dyDescent="0.25">
      <c r="A13" s="29">
        <v>43594</v>
      </c>
      <c r="B13" s="16">
        <v>43717</v>
      </c>
      <c r="C13" s="28">
        <v>1006</v>
      </c>
      <c r="D13" s="27" t="s">
        <v>193</v>
      </c>
      <c r="E13" s="23">
        <f>Table1[[#This Row],[Qty Entrada]]-Table1[[#This Row],[Qty Salida]]</f>
        <v>4</v>
      </c>
      <c r="F13" s="26" t="s">
        <v>192</v>
      </c>
      <c r="G13" s="26">
        <f>SUMIF([1]!Table3[Código Institucional],Existencia!C13:C203,[1]!Table3[Cantidad])</f>
        <v>4</v>
      </c>
      <c r="H13" s="26">
        <f>SUMIF([1]!Table2[Código Institucional],Existencia!C13:C203,[1]!Table2[Cantidad])</f>
        <v>0</v>
      </c>
      <c r="I13" s="38">
        <v>490</v>
      </c>
      <c r="J13" s="24">
        <f t="shared" si="0"/>
        <v>352.8</v>
      </c>
      <c r="K13" s="7">
        <f t="shared" si="1"/>
        <v>2312.8000000000002</v>
      </c>
    </row>
    <row r="14" spans="1:17" x14ac:dyDescent="0.25">
      <c r="A14" s="33">
        <v>43594</v>
      </c>
      <c r="B14" s="20">
        <v>43717</v>
      </c>
      <c r="C14" s="28">
        <v>1010</v>
      </c>
      <c r="D14" s="27" t="s">
        <v>191</v>
      </c>
      <c r="E14" s="23">
        <f>Table1[[#This Row],[Qty Entrada]]-Table1[[#This Row],[Qty Salida]]</f>
        <v>159</v>
      </c>
      <c r="F14" s="26" t="s">
        <v>1</v>
      </c>
      <c r="G14" s="26">
        <f>SUMIF([1]!Table3[Código Institucional],Existencia!C14:C207,[1]!Table3[Cantidad])</f>
        <v>215</v>
      </c>
      <c r="H14" s="26">
        <f>SUMIF([1]!Table2[Código Institucional],Existencia!C14:C207,[1]!Table2[Cantidad])</f>
        <v>56</v>
      </c>
      <c r="I14" s="38">
        <v>3.15</v>
      </c>
      <c r="J14" s="24">
        <f t="shared" si="0"/>
        <v>90.152999999999992</v>
      </c>
      <c r="K14" s="7">
        <f t="shared" si="1"/>
        <v>591.00299999999993</v>
      </c>
    </row>
    <row r="15" spans="1:17" x14ac:dyDescent="0.25">
      <c r="A15" s="29"/>
      <c r="B15" s="16"/>
      <c r="C15" s="10">
        <v>2074</v>
      </c>
      <c r="D15" s="9" t="s">
        <v>190</v>
      </c>
      <c r="E15" s="23">
        <f>Table1[[#This Row],[Qty Entrada]]-Table1[[#This Row],[Qty Salida]]</f>
        <v>100</v>
      </c>
      <c r="F15" s="26" t="s">
        <v>1</v>
      </c>
      <c r="G15" s="26">
        <f>SUMIF([1]!Table3[Código Institucional],Existencia!C15:C190,[1]!Table3[Cantidad])</f>
        <v>100</v>
      </c>
      <c r="H15" s="26">
        <f>SUMIF([1]!Table2[Código Institucional],Existencia!C15:C190,[1]!Table2[Cantidad])</f>
        <v>0</v>
      </c>
      <c r="I15" s="38">
        <v>4.8</v>
      </c>
      <c r="J15" s="24">
        <f t="shared" si="0"/>
        <v>86.4</v>
      </c>
      <c r="K15" s="7">
        <f t="shared" si="1"/>
        <v>566.4</v>
      </c>
    </row>
    <row r="16" spans="1:17" x14ac:dyDescent="0.25">
      <c r="A16" s="29">
        <v>43594</v>
      </c>
      <c r="B16" s="16">
        <v>44687</v>
      </c>
      <c r="C16" s="28">
        <v>1011</v>
      </c>
      <c r="D16" s="27" t="s">
        <v>189</v>
      </c>
      <c r="E16" s="23">
        <f>Table1[[#This Row],[Qty Entrada]]-Table1[[#This Row],[Qty Salida]]</f>
        <v>329</v>
      </c>
      <c r="F16" s="26" t="s">
        <v>1</v>
      </c>
      <c r="G16" s="26">
        <f>SUMIF([1]!Table3[Código Institucional],Existencia!C16:C208,[1]!Table3[Cantidad])</f>
        <v>357</v>
      </c>
      <c r="H16" s="26">
        <f>SUMIF([1]!Table2[Código Institucional],Existencia!C16:C208,[1]!Table2[Cantidad])</f>
        <v>28</v>
      </c>
      <c r="I16" s="38">
        <v>2.85</v>
      </c>
      <c r="J16" s="24">
        <f t="shared" si="0"/>
        <v>168.77700000000002</v>
      </c>
      <c r="K16" s="7">
        <f t="shared" si="1"/>
        <v>1106.4269999999999</v>
      </c>
    </row>
    <row r="17" spans="1:13" x14ac:dyDescent="0.25">
      <c r="A17" s="33">
        <v>43594</v>
      </c>
      <c r="B17" s="20">
        <v>43717</v>
      </c>
      <c r="C17" s="28">
        <v>1012</v>
      </c>
      <c r="D17" s="27" t="s">
        <v>188</v>
      </c>
      <c r="E17" s="23">
        <f>Table1[[#This Row],[Qty Entrada]]-Table1[[#This Row],[Qty Salida]]</f>
        <v>225</v>
      </c>
      <c r="F17" s="26" t="s">
        <v>1</v>
      </c>
      <c r="G17" s="26">
        <f>SUMIF([1]!Table3[Código Institucional],Existencia!C17:C209,[1]!Table3[Cantidad])</f>
        <v>225</v>
      </c>
      <c r="H17" s="26">
        <f>SUMIF([1]!Table2[Código Institucional],Existencia!C17:C209,[1]!Table2[Cantidad])</f>
        <v>0</v>
      </c>
      <c r="I17" s="38">
        <v>2.85</v>
      </c>
      <c r="J17" s="24">
        <f t="shared" si="0"/>
        <v>115.425</v>
      </c>
      <c r="K17" s="7">
        <f t="shared" si="1"/>
        <v>756.67499999999995</v>
      </c>
      <c r="M17" s="6"/>
    </row>
    <row r="18" spans="1:13" x14ac:dyDescent="0.25">
      <c r="A18" s="29">
        <v>43594</v>
      </c>
      <c r="B18" s="16">
        <v>44687</v>
      </c>
      <c r="C18" s="28">
        <v>1013</v>
      </c>
      <c r="D18" s="27" t="s">
        <v>187</v>
      </c>
      <c r="E18" s="23">
        <f>Table1[[#This Row],[Qty Entrada]]-Table1[[#This Row],[Qty Salida]]</f>
        <v>200</v>
      </c>
      <c r="F18" s="26" t="s">
        <v>1</v>
      </c>
      <c r="G18" s="26">
        <f>SUMIF([1]!Table3[Código Institucional],Existencia!C18:C210,[1]!Table3[Cantidad])</f>
        <v>200</v>
      </c>
      <c r="H18" s="26">
        <f>SUMIF([1]!Table2[Código Institucional],Existencia!C18:C210,[1]!Table2[Cantidad])</f>
        <v>0</v>
      </c>
      <c r="I18" s="38">
        <f>+'[2]ENTRADA 6-05-2022'!$I$20</f>
        <v>2.8</v>
      </c>
      <c r="J18" s="24">
        <f t="shared" si="0"/>
        <v>100.8</v>
      </c>
      <c r="K18" s="7">
        <f t="shared" si="1"/>
        <v>660.8</v>
      </c>
    </row>
    <row r="19" spans="1:13" x14ac:dyDescent="0.25">
      <c r="A19" s="33">
        <v>43594</v>
      </c>
      <c r="B19" s="36">
        <v>44315</v>
      </c>
      <c r="C19" s="28">
        <v>1014</v>
      </c>
      <c r="D19" s="27" t="s">
        <v>186</v>
      </c>
      <c r="E19" s="23">
        <f>Table1[[#This Row],[Qty Entrada]]-Table1[[#This Row],[Qty Salida]]</f>
        <v>1</v>
      </c>
      <c r="F19" s="26" t="s">
        <v>9</v>
      </c>
      <c r="G19" s="26">
        <f>SUMIF([1]!Table3[Código Institucional],Existencia!C19:C211,[1]!Table3[Cantidad])</f>
        <v>1</v>
      </c>
      <c r="H19" s="26">
        <f>SUMIF([1]!Table2[Código Institucional],Existencia!C19:C211,[1]!Table2[Cantidad])</f>
        <v>0</v>
      </c>
      <c r="I19" s="38">
        <f>+'[2]ENTRADA 6-05-2022'!$I$21</f>
        <v>160.15</v>
      </c>
      <c r="J19" s="24">
        <f t="shared" si="0"/>
        <v>28.826999999999998</v>
      </c>
      <c r="K19" s="7">
        <f t="shared" si="1"/>
        <v>188.977</v>
      </c>
    </row>
    <row r="20" spans="1:13" x14ac:dyDescent="0.25">
      <c r="A20" s="29">
        <v>43594</v>
      </c>
      <c r="B20" s="16">
        <v>43717</v>
      </c>
      <c r="C20" s="28">
        <v>1016</v>
      </c>
      <c r="D20" s="27" t="s">
        <v>185</v>
      </c>
      <c r="E20" s="23">
        <f>Table1[[#This Row],[Qty Entrada]]-Table1[[#This Row],[Qty Salida]]</f>
        <v>161</v>
      </c>
      <c r="F20" s="26" t="s">
        <v>1</v>
      </c>
      <c r="G20" s="26">
        <f>SUMIF([1]!Table3[Código Institucional],Existencia!C20:C213,[1]!Table3[Cantidad])</f>
        <v>169</v>
      </c>
      <c r="H20" s="26">
        <f>SUMIF([1]!Table2[Código Institucional],Existencia!C20:C213,[1]!Table2[Cantidad])</f>
        <v>8</v>
      </c>
      <c r="I20" s="38">
        <f>+'[2]ENTRADA 6-05-2022'!$I$23</f>
        <v>28</v>
      </c>
      <c r="J20" s="24">
        <f t="shared" si="0"/>
        <v>811.44</v>
      </c>
      <c r="K20" s="7">
        <f t="shared" si="1"/>
        <v>5319.4400000000005</v>
      </c>
    </row>
    <row r="21" spans="1:13" x14ac:dyDescent="0.25">
      <c r="A21" s="33">
        <v>43594</v>
      </c>
      <c r="B21" s="20">
        <v>43717</v>
      </c>
      <c r="C21" s="28">
        <v>1017</v>
      </c>
      <c r="D21" s="27" t="s">
        <v>184</v>
      </c>
      <c r="E21" s="23">
        <f>Table1[[#This Row],[Qty Entrada]]-Table1[[#This Row],[Qty Salida]]</f>
        <v>14</v>
      </c>
      <c r="F21" s="26" t="s">
        <v>9</v>
      </c>
      <c r="G21" s="26">
        <f>SUMIF([1]!Table3[Código Institucional],Existencia!C21:C214,[1]!Table3[Cantidad])</f>
        <v>24</v>
      </c>
      <c r="H21" s="26">
        <f>SUMIF([1]!Table2[Código Institucional],Existencia!C21:C214,[1]!Table2[Cantidad])</f>
        <v>10</v>
      </c>
      <c r="I21" s="38">
        <v>130</v>
      </c>
      <c r="J21" s="24">
        <f t="shared" si="0"/>
        <v>327.59999999999997</v>
      </c>
      <c r="K21" s="7">
        <f t="shared" si="1"/>
        <v>2147.6</v>
      </c>
    </row>
    <row r="22" spans="1:13" x14ac:dyDescent="0.25">
      <c r="A22" s="29"/>
      <c r="B22" s="16"/>
      <c r="C22" s="10">
        <v>2067</v>
      </c>
      <c r="D22" s="9" t="s">
        <v>183</v>
      </c>
      <c r="E22" s="23">
        <f>Table1[[#This Row],[Qty Entrada]]-Table1[[#This Row],[Qty Salida]]</f>
        <v>15</v>
      </c>
      <c r="F22" s="26" t="s">
        <v>9</v>
      </c>
      <c r="G22" s="26">
        <f>SUMIF([1]!Table3[Código Institucional],Existencia!C22:C199,[1]!Table3[Cantidad])</f>
        <v>15</v>
      </c>
      <c r="H22" s="26">
        <f>SUMIF([1]!Table2[Código Institucional],Existencia!C22:C199,[1]!Table2[Cantidad])</f>
        <v>0</v>
      </c>
      <c r="I22" s="38">
        <v>285</v>
      </c>
      <c r="J22" s="24">
        <f t="shared" si="0"/>
        <v>769.5</v>
      </c>
      <c r="K22" s="7">
        <f t="shared" si="1"/>
        <v>5044.5</v>
      </c>
    </row>
    <row r="23" spans="1:13" x14ac:dyDescent="0.25">
      <c r="A23" s="29">
        <v>43594</v>
      </c>
      <c r="B23" s="16">
        <v>44687</v>
      </c>
      <c r="C23" s="28">
        <v>1019</v>
      </c>
      <c r="D23" s="27" t="s">
        <v>182</v>
      </c>
      <c r="E23" s="23">
        <f>Table1[[#This Row],[Qty Entrada]]-Table1[[#This Row],[Qty Salida]]</f>
        <v>227</v>
      </c>
      <c r="F23" s="26" t="s">
        <v>1</v>
      </c>
      <c r="G23" s="26">
        <f>SUMIF([1]!Table3[Código Institucional],Existencia!C23:C216,[1]!Table3[Cantidad])</f>
        <v>227</v>
      </c>
      <c r="H23" s="26">
        <f>SUMIF([1]!Table2[Código Institucional],Existencia!C23:C216,[1]!Table2[Cantidad])</f>
        <v>0</v>
      </c>
      <c r="I23" s="38">
        <v>1.95</v>
      </c>
      <c r="J23" s="24">
        <f t="shared" si="0"/>
        <v>79.676999999999992</v>
      </c>
      <c r="K23" s="7">
        <f t="shared" si="1"/>
        <v>522.327</v>
      </c>
    </row>
    <row r="24" spans="1:13" x14ac:dyDescent="0.25">
      <c r="A24" s="33">
        <v>43594</v>
      </c>
      <c r="B24" s="20">
        <v>44687</v>
      </c>
      <c r="C24" s="28">
        <v>1021</v>
      </c>
      <c r="D24" s="34" t="s">
        <v>181</v>
      </c>
      <c r="E24" s="23">
        <f>Table1[[#This Row],[Qty Entrada]]-Table1[[#This Row],[Qty Salida]]</f>
        <v>168</v>
      </c>
      <c r="F24" s="26" t="s">
        <v>1</v>
      </c>
      <c r="G24" s="26">
        <f>SUMIF([1]!Table3[Código Institucional],Existencia!C24:C218,[1]!Table3[Cantidad])</f>
        <v>184</v>
      </c>
      <c r="H24" s="26">
        <f>SUMIF([1]!Table2[Código Institucional],Existencia!C24:C218,[1]!Table2[Cantidad])</f>
        <v>16</v>
      </c>
      <c r="I24" s="38">
        <v>2.1</v>
      </c>
      <c r="J24" s="24">
        <f t="shared" si="0"/>
        <v>63.503999999999998</v>
      </c>
      <c r="K24" s="7">
        <f t="shared" si="1"/>
        <v>416.30400000000003</v>
      </c>
    </row>
    <row r="25" spans="1:13" x14ac:dyDescent="0.25">
      <c r="A25" s="29">
        <v>43594</v>
      </c>
      <c r="B25" s="16">
        <v>43717</v>
      </c>
      <c r="C25" s="28">
        <v>1022</v>
      </c>
      <c r="D25" s="27" t="s">
        <v>180</v>
      </c>
      <c r="E25" s="23">
        <f>Table1[[#This Row],[Qty Entrada]]-Table1[[#This Row],[Qty Salida]]</f>
        <v>32</v>
      </c>
      <c r="F25" s="26" t="s">
        <v>1</v>
      </c>
      <c r="G25" s="26">
        <f>SUMIF([1]!Table3[Código Institucional],Existencia!C25:C219,[1]!Table3[Cantidad])</f>
        <v>32</v>
      </c>
      <c r="H25" s="26">
        <f>SUMIF([1]!Table2[Código Institucional],Existencia!C25:C219,[1]!Table2[Cantidad])</f>
        <v>0</v>
      </c>
      <c r="I25" s="38">
        <f>+'[2]ENTRADA 6-05-2022'!$I$29</f>
        <v>39</v>
      </c>
      <c r="J25" s="24">
        <v>0</v>
      </c>
      <c r="K25" s="7">
        <f t="shared" si="1"/>
        <v>1248</v>
      </c>
    </row>
    <row r="26" spans="1:13" x14ac:dyDescent="0.25">
      <c r="A26" s="33">
        <v>43594</v>
      </c>
      <c r="B26" s="20">
        <v>43717</v>
      </c>
      <c r="C26" s="28">
        <v>1023</v>
      </c>
      <c r="D26" s="27" t="s">
        <v>179</v>
      </c>
      <c r="E26" s="23">
        <f>Table1[[#This Row],[Qty Entrada]]-Table1[[#This Row],[Qty Salida]]</f>
        <v>11</v>
      </c>
      <c r="F26" s="26" t="s">
        <v>1</v>
      </c>
      <c r="G26" s="26">
        <f>SUMIF([1]!Table3[Código Institucional],Existencia!C26:C220,[1]!Table3[Cantidad])</f>
        <v>11</v>
      </c>
      <c r="H26" s="26">
        <f>SUMIF([1]!Table2[Código Institucional],Existencia!C26:C220,[1]!Table2[Cantidad])</f>
        <v>0</v>
      </c>
      <c r="I26" s="38">
        <f>+'[2]ENTRADA 6-05-2022'!$I$30</f>
        <v>39</v>
      </c>
      <c r="J26" s="24">
        <v>0</v>
      </c>
      <c r="K26" s="7">
        <f t="shared" si="1"/>
        <v>429</v>
      </c>
    </row>
    <row r="27" spans="1:13" x14ac:dyDescent="0.25">
      <c r="A27" s="29">
        <v>43594</v>
      </c>
      <c r="B27" s="16">
        <v>43717</v>
      </c>
      <c r="C27" s="28">
        <v>1024</v>
      </c>
      <c r="D27" s="27" t="s">
        <v>178</v>
      </c>
      <c r="E27" s="23">
        <f>Table1[[#This Row],[Qty Entrada]]-Table1[[#This Row],[Qty Salida]]</f>
        <v>74</v>
      </c>
      <c r="F27" s="26" t="s">
        <v>1</v>
      </c>
      <c r="G27" s="26">
        <f>SUMIF([1]!Table3[Código Institucional],Existencia!C27:C221,[1]!Table3[Cantidad])</f>
        <v>75</v>
      </c>
      <c r="H27" s="26">
        <f>SUMIF([1]!Table2[Código Institucional],Existencia!C27:C221,[1]!Table2[Cantidad])</f>
        <v>1</v>
      </c>
      <c r="I27" s="38">
        <v>39</v>
      </c>
      <c r="J27" s="24">
        <v>0</v>
      </c>
      <c r="K27" s="7">
        <f t="shared" si="1"/>
        <v>2886</v>
      </c>
    </row>
    <row r="28" spans="1:13" x14ac:dyDescent="0.25">
      <c r="A28" s="33">
        <v>43594</v>
      </c>
      <c r="B28" s="20">
        <v>44687</v>
      </c>
      <c r="C28" s="28">
        <v>1025</v>
      </c>
      <c r="D28" s="27" t="s">
        <v>177</v>
      </c>
      <c r="E28" s="23">
        <f>Table1[[#This Row],[Qty Entrada]]-Table1[[#This Row],[Qty Salida]]</f>
        <v>99</v>
      </c>
      <c r="F28" s="26" t="s">
        <v>1</v>
      </c>
      <c r="G28" s="26">
        <f>SUMIF([1]!Table3[Código Institucional],Existencia!C28:C222,[1]!Table3[Cantidad])</f>
        <v>121</v>
      </c>
      <c r="H28" s="26">
        <f>SUMIF([1]!Table2[Código Institucional],Existencia!C28:C222,[1]!Table2[Cantidad])</f>
        <v>22</v>
      </c>
      <c r="I28" s="38">
        <v>39</v>
      </c>
      <c r="J28" s="24">
        <v>0</v>
      </c>
      <c r="K28" s="7">
        <f t="shared" si="1"/>
        <v>3861</v>
      </c>
    </row>
    <row r="29" spans="1:13" x14ac:dyDescent="0.25">
      <c r="A29" s="29">
        <v>43594</v>
      </c>
      <c r="B29" s="16">
        <v>44687</v>
      </c>
      <c r="C29" s="28">
        <v>1026</v>
      </c>
      <c r="D29" s="27" t="s">
        <v>176</v>
      </c>
      <c r="E29" s="23">
        <f>Table1[[#This Row],[Qty Entrada]]-Table1[[#This Row],[Qty Salida]]</f>
        <v>90</v>
      </c>
      <c r="F29" s="26" t="s">
        <v>1</v>
      </c>
      <c r="G29" s="26">
        <f>SUMIF([1]!Table3[Código Institucional],Existencia!C29:C223,[1]!Table3[Cantidad])</f>
        <v>92</v>
      </c>
      <c r="H29" s="26">
        <f>SUMIF([1]!Table2[Código Institucional],Existencia!C29:C223,[1]!Table2[Cantidad])</f>
        <v>2</v>
      </c>
      <c r="I29" s="38">
        <v>39</v>
      </c>
      <c r="J29" s="24">
        <v>0</v>
      </c>
      <c r="K29" s="7">
        <f t="shared" si="1"/>
        <v>3510</v>
      </c>
    </row>
    <row r="30" spans="1:13" x14ac:dyDescent="0.25">
      <c r="A30" s="33">
        <v>43594</v>
      </c>
      <c r="B30" s="20">
        <v>44687</v>
      </c>
      <c r="C30" s="28">
        <v>1028</v>
      </c>
      <c r="D30" s="27" t="s">
        <v>175</v>
      </c>
      <c r="E30" s="23">
        <f>Table1[[#This Row],[Qty Entrada]]-Table1[[#This Row],[Qty Salida]]</f>
        <v>51</v>
      </c>
      <c r="F30" s="26" t="s">
        <v>1</v>
      </c>
      <c r="G30" s="26">
        <f>SUMIF([1]!Table3[Código Institucional],Existencia!C30:C225,[1]!Table3[Cantidad])</f>
        <v>53</v>
      </c>
      <c r="H30" s="26">
        <f>SUMIF([1]!Table2[Código Institucional],Existencia!C30:C225,[1]!Table2[Cantidad])</f>
        <v>2</v>
      </c>
      <c r="I30" s="38">
        <v>185</v>
      </c>
      <c r="J30" s="24">
        <v>0</v>
      </c>
      <c r="K30" s="7">
        <f t="shared" si="1"/>
        <v>9435</v>
      </c>
    </row>
    <row r="31" spans="1:13" x14ac:dyDescent="0.25">
      <c r="A31" s="29">
        <v>43594</v>
      </c>
      <c r="B31" s="16">
        <v>44687</v>
      </c>
      <c r="C31" s="28">
        <v>1029</v>
      </c>
      <c r="D31" s="27" t="s">
        <v>174</v>
      </c>
      <c r="E31" s="23">
        <f>Table1[[#This Row],[Qty Entrada]]-Table1[[#This Row],[Qty Salida]]</f>
        <v>61</v>
      </c>
      <c r="F31" s="26" t="s">
        <v>1</v>
      </c>
      <c r="G31" s="26">
        <f>SUMIF([1]!Table3[Código Institucional],Existencia!C31:C226,[1]!Table3[Cantidad])</f>
        <v>61</v>
      </c>
      <c r="H31" s="26">
        <f>SUMIF([1]!Table2[Código Institucional],Existencia!C31:C226,[1]!Table2[Cantidad])</f>
        <v>0</v>
      </c>
      <c r="I31" s="38">
        <v>18</v>
      </c>
      <c r="J31" s="24">
        <v>0</v>
      </c>
      <c r="K31" s="7">
        <f t="shared" si="1"/>
        <v>1098</v>
      </c>
    </row>
    <row r="32" spans="1:13" x14ac:dyDescent="0.25">
      <c r="A32" s="33">
        <v>43594</v>
      </c>
      <c r="B32" s="20">
        <v>43717</v>
      </c>
      <c r="C32" s="28">
        <v>1030</v>
      </c>
      <c r="D32" s="27" t="s">
        <v>173</v>
      </c>
      <c r="E32" s="23">
        <f>Table1[[#This Row],[Qty Entrada]]-Table1[[#This Row],[Qty Salida]]</f>
        <v>12</v>
      </c>
      <c r="F32" s="26" t="s">
        <v>1</v>
      </c>
      <c r="G32" s="26">
        <f>SUMIF([1]!Table3[Código Institucional],Existencia!C32:C227,[1]!Table3[Cantidad])</f>
        <v>12</v>
      </c>
      <c r="H32" s="26">
        <f>SUMIF([1]!Table2[Código Institucional],Existencia!C32:C227,[1]!Table2[Cantidad])</f>
        <v>0</v>
      </c>
      <c r="I32" s="38">
        <v>18</v>
      </c>
      <c r="J32" s="24">
        <v>0</v>
      </c>
      <c r="K32" s="7">
        <f t="shared" si="1"/>
        <v>216</v>
      </c>
    </row>
    <row r="33" spans="1:11" x14ac:dyDescent="0.25">
      <c r="A33" s="29">
        <v>43594</v>
      </c>
      <c r="B33" s="16">
        <v>43717</v>
      </c>
      <c r="C33" s="28">
        <v>1031</v>
      </c>
      <c r="D33" s="27" t="s">
        <v>172</v>
      </c>
      <c r="E33" s="23">
        <f>Table1[[#This Row],[Qty Entrada]]-Table1[[#This Row],[Qty Salida]]</f>
        <v>51</v>
      </c>
      <c r="F33" s="26" t="s">
        <v>1</v>
      </c>
      <c r="G33" s="26">
        <f>SUMIF([1]!Table3[Código Institucional],Existencia!C33:C228,[1]!Table3[Cantidad])</f>
        <v>68</v>
      </c>
      <c r="H33" s="26">
        <f>SUMIF([1]!Table2[Código Institucional],Existencia!C33:C228,[1]!Table2[Cantidad])</f>
        <v>17</v>
      </c>
      <c r="I33" s="38">
        <v>5.88</v>
      </c>
      <c r="J33" s="24">
        <v>0</v>
      </c>
      <c r="K33" s="7">
        <f t="shared" si="1"/>
        <v>299.88</v>
      </c>
    </row>
    <row r="34" spans="1:11" x14ac:dyDescent="0.25">
      <c r="A34" s="33">
        <v>43594</v>
      </c>
      <c r="B34" s="36">
        <v>44315</v>
      </c>
      <c r="C34" s="28">
        <v>1032</v>
      </c>
      <c r="D34" s="27" t="s">
        <v>171</v>
      </c>
      <c r="E34" s="23">
        <f>Table1[[#This Row],[Qty Entrada]]-Table1[[#This Row],[Qty Salida]]</f>
        <v>18</v>
      </c>
      <c r="F34" s="26" t="s">
        <v>1</v>
      </c>
      <c r="G34" s="26">
        <f>SUMIF([1]!Table3[Código Institucional],Existencia!C34:C229,[1]!Table3[Cantidad])</f>
        <v>18</v>
      </c>
      <c r="H34" s="26">
        <f>SUMIF([1]!Table2[Código Institucional],Existencia!C34:C229,[1]!Table2[Cantidad])</f>
        <v>0</v>
      </c>
      <c r="I34" s="38">
        <v>195.5</v>
      </c>
      <c r="J34" s="24">
        <f>I34*18%*E34</f>
        <v>633.41999999999996</v>
      </c>
      <c r="K34" s="7">
        <f t="shared" si="1"/>
        <v>4152.42</v>
      </c>
    </row>
    <row r="35" spans="1:11" x14ac:dyDescent="0.25">
      <c r="A35" s="29">
        <v>43594</v>
      </c>
      <c r="B35" s="18">
        <v>44315</v>
      </c>
      <c r="C35" s="28">
        <v>1033</v>
      </c>
      <c r="D35" s="27" t="s">
        <v>170</v>
      </c>
      <c r="E35" s="23">
        <f>Table1[[#This Row],[Qty Entrada]]-Table1[[#This Row],[Qty Salida]]</f>
        <v>17</v>
      </c>
      <c r="F35" s="26" t="s">
        <v>1</v>
      </c>
      <c r="G35" s="26">
        <f>SUMIF([1]!Table3[Código Institucional],Existencia!C35:C230,[1]!Table3[Cantidad])</f>
        <v>17</v>
      </c>
      <c r="H35" s="26">
        <f>SUMIF([1]!Table2[Código Institucional],Existencia!C35:C230,[1]!Table2[Cantidad])</f>
        <v>0</v>
      </c>
      <c r="I35" s="38">
        <v>24.58</v>
      </c>
      <c r="J35" s="24">
        <f>I35*18%*E35</f>
        <v>75.214799999999997</v>
      </c>
      <c r="K35" s="7">
        <f t="shared" si="1"/>
        <v>493.07479999999998</v>
      </c>
    </row>
    <row r="36" spans="1:11" x14ac:dyDescent="0.25">
      <c r="A36" s="33">
        <v>43594</v>
      </c>
      <c r="B36" s="36">
        <v>44315</v>
      </c>
      <c r="C36" s="28">
        <v>1034</v>
      </c>
      <c r="D36" s="27" t="s">
        <v>169</v>
      </c>
      <c r="E36" s="23">
        <f>Table1[[#This Row],[Qty Entrada]]-Table1[[#This Row],[Qty Salida]]</f>
        <v>32</v>
      </c>
      <c r="F36" s="26" t="s">
        <v>1</v>
      </c>
      <c r="G36" s="26">
        <f>SUMIF([1]!Table3[Código Institucional],Existencia!C36:C231,[1]!Table3[Cantidad])</f>
        <v>32</v>
      </c>
      <c r="H36" s="26">
        <f>SUMIF([1]!Table2[Código Institucional],Existencia!C36:C231,[1]!Table2[Cantidad])</f>
        <v>0</v>
      </c>
      <c r="I36" s="38">
        <v>39</v>
      </c>
      <c r="J36" s="24">
        <v>0</v>
      </c>
      <c r="K36" s="7">
        <f t="shared" si="1"/>
        <v>1248</v>
      </c>
    </row>
    <row r="37" spans="1:11" x14ac:dyDescent="0.25">
      <c r="A37" s="29">
        <v>43594</v>
      </c>
      <c r="B37" s="18">
        <v>44315</v>
      </c>
      <c r="C37" s="28">
        <v>1035</v>
      </c>
      <c r="D37" s="27" t="s">
        <v>168</v>
      </c>
      <c r="E37" s="23">
        <f>Table1[[#This Row],[Qty Entrada]]-Table1[[#This Row],[Qty Salida]]</f>
        <v>-2</v>
      </c>
      <c r="F37" s="26" t="s">
        <v>1</v>
      </c>
      <c r="G37" s="26">
        <f>SUMIF([1]!Table3[Código Institucional],Existencia!C37:C232,[1]!Table3[Cantidad])</f>
        <v>46</v>
      </c>
      <c r="H37" s="26">
        <f>SUMIF([1]!Table2[Código Institucional],Existencia!C37:C232,[1]!Table2[Cantidad])</f>
        <v>48</v>
      </c>
      <c r="I37" s="38">
        <v>9</v>
      </c>
      <c r="J37" s="24">
        <f>I37*18%*E37</f>
        <v>-3.2399999999999998</v>
      </c>
      <c r="K37" s="7">
        <f t="shared" si="1"/>
        <v>-21.24</v>
      </c>
    </row>
    <row r="38" spans="1:11" x14ac:dyDescent="0.25">
      <c r="A38" s="33">
        <v>43594</v>
      </c>
      <c r="B38" s="36">
        <v>44315</v>
      </c>
      <c r="C38" s="28">
        <v>1036</v>
      </c>
      <c r="D38" s="27" t="s">
        <v>167</v>
      </c>
      <c r="E38" s="23">
        <f>Table1[[#This Row],[Qty Entrada]]-Table1[[#This Row],[Qty Salida]]</f>
        <v>47</v>
      </c>
      <c r="F38" s="26" t="s">
        <v>1</v>
      </c>
      <c r="G38" s="26">
        <f>SUMIF([1]!Table3[Código Institucional],Existencia!C38:C233,[1]!Table3[Cantidad])</f>
        <v>47</v>
      </c>
      <c r="H38" s="26">
        <f>SUMIF([1]!Table2[Código Institucional],Existencia!C38:C233,[1]!Table2[Cantidad])</f>
        <v>0</v>
      </c>
      <c r="I38" s="38">
        <v>9</v>
      </c>
      <c r="J38" s="24">
        <f>I38*18%*E38</f>
        <v>76.14</v>
      </c>
      <c r="K38" s="7">
        <f t="shared" si="1"/>
        <v>499.14</v>
      </c>
    </row>
    <row r="39" spans="1:11" x14ac:dyDescent="0.25">
      <c r="A39" s="29">
        <v>43594</v>
      </c>
      <c r="B39" s="18">
        <v>44315</v>
      </c>
      <c r="C39" s="28">
        <v>1037</v>
      </c>
      <c r="D39" s="27" t="s">
        <v>166</v>
      </c>
      <c r="E39" s="23">
        <f>Table1[[#This Row],[Qty Entrada]]-Table1[[#This Row],[Qty Salida]]</f>
        <v>31</v>
      </c>
      <c r="F39" s="26" t="s">
        <v>1</v>
      </c>
      <c r="G39" s="26">
        <f>SUMIF([1]!Table3[Código Institucional],Existencia!C39:C234,[1]!Table3[Cantidad])</f>
        <v>44</v>
      </c>
      <c r="H39" s="26">
        <f>SUMIF([1]!Table2[Código Institucional],Existencia!C39:C234,[1]!Table2[Cantidad])</f>
        <v>13</v>
      </c>
      <c r="I39" s="38">
        <v>9</v>
      </c>
      <c r="J39" s="24">
        <f>I39*18%*E39</f>
        <v>50.22</v>
      </c>
      <c r="K39" s="7">
        <f t="shared" ref="K39:K70" si="2">E39*I39+J39</f>
        <v>329.22</v>
      </c>
    </row>
    <row r="40" spans="1:11" x14ac:dyDescent="0.25">
      <c r="A40" s="33">
        <v>43594</v>
      </c>
      <c r="B40" s="36">
        <v>44315</v>
      </c>
      <c r="C40" s="28">
        <v>1038</v>
      </c>
      <c r="D40" s="27" t="s">
        <v>165</v>
      </c>
      <c r="E40" s="23">
        <f>Table1[[#This Row],[Qty Entrada]]-Table1[[#This Row],[Qty Salida]]</f>
        <v>28</v>
      </c>
      <c r="F40" s="26" t="s">
        <v>1</v>
      </c>
      <c r="G40" s="26">
        <f>SUMIF([1]!Table3[Código Institucional],Existencia!C40:C235,[1]!Table3[Cantidad])</f>
        <v>31</v>
      </c>
      <c r="H40" s="26">
        <f>SUMIF([1]!Table2[Código Institucional],Existencia!C40:C235,[1]!Table2[Cantidad])</f>
        <v>3</v>
      </c>
      <c r="I40" s="38">
        <v>6.3</v>
      </c>
      <c r="J40" s="24">
        <v>0</v>
      </c>
      <c r="K40" s="7">
        <f t="shared" si="2"/>
        <v>176.4</v>
      </c>
    </row>
    <row r="41" spans="1:11" x14ac:dyDescent="0.25">
      <c r="A41" s="29"/>
      <c r="B41" s="18"/>
      <c r="C41" s="10">
        <v>2096</v>
      </c>
      <c r="D41" s="9" t="s">
        <v>164</v>
      </c>
      <c r="E41" s="23">
        <f>Table1[[#This Row],[Qty Entrada]]-Table1[[#This Row],[Qty Salida]]</f>
        <v>12</v>
      </c>
      <c r="F41" s="26" t="s">
        <v>1</v>
      </c>
      <c r="G41" s="26">
        <f>SUMIF([1]!Table3[Código Institucional],Existencia!C41:C199,[1]!Table3[Cantidad])</f>
        <v>12</v>
      </c>
      <c r="H41" s="26">
        <f>SUMIF([1]!Table2[Código Institucional],Existencia!C41:C199,[1]!Table2[Cantidad])</f>
        <v>0</v>
      </c>
      <c r="I41" s="38">
        <v>135</v>
      </c>
      <c r="J41" s="24">
        <v>0</v>
      </c>
      <c r="K41" s="7">
        <f t="shared" si="2"/>
        <v>1620</v>
      </c>
    </row>
    <row r="42" spans="1:11" x14ac:dyDescent="0.25">
      <c r="A42" s="29">
        <v>43594</v>
      </c>
      <c r="B42" s="16">
        <v>44687</v>
      </c>
      <c r="C42" s="28">
        <v>1040</v>
      </c>
      <c r="D42" s="27" t="s">
        <v>163</v>
      </c>
      <c r="E42" s="23">
        <f>Table1[[#This Row],[Qty Entrada]]-Table1[[#This Row],[Qty Salida]]</f>
        <v>11</v>
      </c>
      <c r="F42" s="26" t="s">
        <v>1</v>
      </c>
      <c r="G42" s="26">
        <f>SUMIF([1]!Table3[Código Institucional],Existencia!C42:C237,[1]!Table3[Cantidad])</f>
        <v>12</v>
      </c>
      <c r="H42" s="26">
        <f>SUMIF([1]!Table2[Código Institucional],Existencia!C42:C237,[1]!Table2[Cantidad])</f>
        <v>1</v>
      </c>
      <c r="I42" s="38">
        <v>459</v>
      </c>
      <c r="J42" s="24">
        <f t="shared" ref="J42:J73" si="3">I42*18%*E42</f>
        <v>908.81999999999994</v>
      </c>
      <c r="K42" s="7">
        <f t="shared" si="2"/>
        <v>5957.82</v>
      </c>
    </row>
    <row r="43" spans="1:11" x14ac:dyDescent="0.25">
      <c r="A43" s="33">
        <v>43594</v>
      </c>
      <c r="B43" s="20">
        <v>44687</v>
      </c>
      <c r="C43" s="28">
        <v>1043</v>
      </c>
      <c r="D43" s="27" t="s">
        <v>162</v>
      </c>
      <c r="E43" s="23">
        <f>Table1[[#This Row],[Qty Entrada]]-Table1[[#This Row],[Qty Salida]]</f>
        <v>24</v>
      </c>
      <c r="F43" s="26" t="s">
        <v>9</v>
      </c>
      <c r="G43" s="26">
        <f>SUMIF([1]!Table3[Código Institucional],Existencia!C43:C240,[1]!Table3[Cantidad])</f>
        <v>24</v>
      </c>
      <c r="H43" s="26">
        <f>SUMIF([1]!Table2[Código Institucional],Existencia!C43:C240,[1]!Table2[Cantidad])</f>
        <v>0</v>
      </c>
      <c r="I43" s="38">
        <v>40</v>
      </c>
      <c r="J43" s="24">
        <f t="shared" si="3"/>
        <v>172.79999999999998</v>
      </c>
      <c r="K43" s="7">
        <f t="shared" si="2"/>
        <v>1132.8</v>
      </c>
    </row>
    <row r="44" spans="1:11" x14ac:dyDescent="0.25">
      <c r="A44" s="29">
        <v>43594</v>
      </c>
      <c r="B44" s="16">
        <v>43717</v>
      </c>
      <c r="C44" s="28">
        <v>1044</v>
      </c>
      <c r="D44" s="27" t="s">
        <v>161</v>
      </c>
      <c r="E44" s="23">
        <f>Table1[[#This Row],[Qty Entrada]]-Table1[[#This Row],[Qty Salida]]</f>
        <v>11</v>
      </c>
      <c r="F44" s="26" t="s">
        <v>1</v>
      </c>
      <c r="G44" s="26">
        <f>SUMIF([1]!Table3[Código Institucional],Existencia!C44:C241,[1]!Table3[Cantidad])</f>
        <v>11</v>
      </c>
      <c r="H44" s="26">
        <f>SUMIF([1]!Table2[Código Institucional],Existencia!C44:C241,[1]!Table2[Cantidad])</f>
        <v>0</v>
      </c>
      <c r="I44" s="38">
        <v>28</v>
      </c>
      <c r="J44" s="24">
        <f t="shared" si="3"/>
        <v>55.44</v>
      </c>
      <c r="K44" s="7">
        <f t="shared" si="2"/>
        <v>363.44</v>
      </c>
    </row>
    <row r="45" spans="1:11" x14ac:dyDescent="0.25">
      <c r="A45" s="33">
        <v>43594</v>
      </c>
      <c r="B45" s="36">
        <v>44315</v>
      </c>
      <c r="C45" s="28">
        <v>1047</v>
      </c>
      <c r="D45" s="27" t="s">
        <v>160</v>
      </c>
      <c r="E45" s="23">
        <f>Table1[[#This Row],[Qty Entrada]]-Table1[[#This Row],[Qty Salida]]</f>
        <v>3</v>
      </c>
      <c r="F45" s="26" t="s">
        <v>1</v>
      </c>
      <c r="G45" s="26">
        <f>SUMIF([1]!Table3[Código Institucional],Existencia!C45:C244,[1]!Table3[Cantidad])</f>
        <v>3</v>
      </c>
      <c r="H45" s="26">
        <f>SUMIF([1]!Table2[Código Institucional],Existencia!C45:C244,[1]!Table2[Cantidad])</f>
        <v>0</v>
      </c>
      <c r="I45" s="38">
        <v>396.77</v>
      </c>
      <c r="J45" s="24">
        <f t="shared" si="3"/>
        <v>214.25579999999999</v>
      </c>
      <c r="K45" s="7">
        <f t="shared" si="2"/>
        <v>1404.5657999999999</v>
      </c>
    </row>
    <row r="46" spans="1:11" x14ac:dyDescent="0.25">
      <c r="A46" s="29">
        <v>43594</v>
      </c>
      <c r="B46" s="16">
        <v>44687</v>
      </c>
      <c r="C46" s="28">
        <v>1048</v>
      </c>
      <c r="D46" s="27" t="s">
        <v>159</v>
      </c>
      <c r="E46" s="23">
        <f>Table1[[#This Row],[Qty Entrada]]-Table1[[#This Row],[Qty Salida]]</f>
        <v>4</v>
      </c>
      <c r="F46" s="26" t="s">
        <v>1</v>
      </c>
      <c r="G46" s="26">
        <f>SUMIF([1]!Table3[Código Institucional],Existencia!C46:C245,[1]!Table3[Cantidad])</f>
        <v>4</v>
      </c>
      <c r="H46" s="26">
        <f>SUMIF([1]!Table2[Código Institucional],Existencia!C46:C245,[1]!Table2[Cantidad])</f>
        <v>0</v>
      </c>
      <c r="I46" s="38">
        <v>295</v>
      </c>
      <c r="J46" s="24">
        <f t="shared" si="3"/>
        <v>212.4</v>
      </c>
      <c r="K46" s="7">
        <f t="shared" si="2"/>
        <v>1392.4</v>
      </c>
    </row>
    <row r="47" spans="1:11" x14ac:dyDescent="0.25">
      <c r="A47" s="33">
        <v>43594</v>
      </c>
      <c r="B47" s="20">
        <v>44687</v>
      </c>
      <c r="C47" s="28">
        <v>1049</v>
      </c>
      <c r="D47" s="27" t="s">
        <v>158</v>
      </c>
      <c r="E47" s="23">
        <f>Table1[[#This Row],[Qty Entrada]]-Table1[[#This Row],[Qty Salida]]</f>
        <v>2</v>
      </c>
      <c r="F47" s="26" t="s">
        <v>1</v>
      </c>
      <c r="G47" s="26">
        <f>SUMIF([1]!Table3[Código Institucional],Existencia!C47:C246,[1]!Table3[Cantidad])</f>
        <v>2</v>
      </c>
      <c r="H47" s="26">
        <f>SUMIF([1]!Table2[Código Institucional],Existencia!C47:C246,[1]!Table2[Cantidad])</f>
        <v>0</v>
      </c>
      <c r="I47" s="38">
        <v>319</v>
      </c>
      <c r="J47" s="24">
        <f t="shared" si="3"/>
        <v>114.83999999999999</v>
      </c>
      <c r="K47" s="7">
        <f t="shared" si="2"/>
        <v>752.84</v>
      </c>
    </row>
    <row r="48" spans="1:11" x14ac:dyDescent="0.25">
      <c r="A48" s="29">
        <v>43594</v>
      </c>
      <c r="B48" s="18">
        <v>44315</v>
      </c>
      <c r="C48" s="28">
        <v>1051</v>
      </c>
      <c r="D48" s="27" t="s">
        <v>157</v>
      </c>
      <c r="E48" s="23">
        <f>Table1[[#This Row],[Qty Entrada]]-Table1[[#This Row],[Qty Salida]]</f>
        <v>20</v>
      </c>
      <c r="F48" s="26" t="s">
        <v>1</v>
      </c>
      <c r="G48" s="26">
        <f>SUMIF([1]!Table3[Código Institucional],Existencia!C48:C248,[1]!Table3[Cantidad])</f>
        <v>20</v>
      </c>
      <c r="H48" s="26">
        <f>SUMIF([1]!Table2[Código Institucional],Existencia!C48:C248,[1]!Table2[Cantidad])</f>
        <v>0</v>
      </c>
      <c r="I48" s="38">
        <v>30</v>
      </c>
      <c r="J48" s="24">
        <f t="shared" si="3"/>
        <v>107.99999999999999</v>
      </c>
      <c r="K48" s="7">
        <f t="shared" si="2"/>
        <v>708</v>
      </c>
    </row>
    <row r="49" spans="1:11" x14ac:dyDescent="0.25">
      <c r="A49" s="29"/>
      <c r="B49" s="18"/>
      <c r="C49" s="10">
        <v>2063</v>
      </c>
      <c r="D49" s="9" t="s">
        <v>156</v>
      </c>
      <c r="E49" s="23">
        <f>Table1[[#This Row],[Qty Entrada]]-Table1[[#This Row],[Qty Salida]]</f>
        <v>6</v>
      </c>
      <c r="F49" s="26" t="s">
        <v>1</v>
      </c>
      <c r="G49" s="26">
        <f>SUMIF([1]!Table3[Código Institucional],Existencia!C49:C223,[1]!Table3[Cantidad])</f>
        <v>6</v>
      </c>
      <c r="H49" s="26">
        <f>SUMIF([1]!Table2[Código Institucional],Existencia!C49:C223,[1]!Table2[Cantidad])</f>
        <v>0</v>
      </c>
      <c r="I49" s="38">
        <v>35</v>
      </c>
      <c r="J49" s="24">
        <f t="shared" si="3"/>
        <v>37.799999999999997</v>
      </c>
      <c r="K49" s="7">
        <f t="shared" si="2"/>
        <v>247.8</v>
      </c>
    </row>
    <row r="50" spans="1:11" x14ac:dyDescent="0.25">
      <c r="A50" s="33">
        <v>43594</v>
      </c>
      <c r="B50" s="20">
        <v>43717</v>
      </c>
      <c r="C50" s="28">
        <v>1052</v>
      </c>
      <c r="D50" s="27" t="s">
        <v>155</v>
      </c>
      <c r="E50" s="23">
        <f>Table1[[#This Row],[Qty Entrada]]-Table1[[#This Row],[Qty Salida]]</f>
        <v>33</v>
      </c>
      <c r="F50" s="26" t="s">
        <v>1</v>
      </c>
      <c r="G50" s="26">
        <f>SUMIF([1]!Table3[Código Institucional],Existencia!C50:C249,[1]!Table3[Cantidad])</f>
        <v>37</v>
      </c>
      <c r="H50" s="26">
        <f>SUMIF([1]!Table2[Código Institucional],Existencia!C50:C249,[1]!Table2[Cantidad])</f>
        <v>4</v>
      </c>
      <c r="I50" s="38">
        <v>30</v>
      </c>
      <c r="J50" s="24">
        <f t="shared" si="3"/>
        <v>178.2</v>
      </c>
      <c r="K50" s="7">
        <f t="shared" si="2"/>
        <v>1168.2</v>
      </c>
    </row>
    <row r="51" spans="1:11" x14ac:dyDescent="0.25">
      <c r="A51" s="29">
        <v>43594</v>
      </c>
      <c r="B51" s="16">
        <v>43717</v>
      </c>
      <c r="C51" s="28">
        <v>1057</v>
      </c>
      <c r="D51" s="27" t="s">
        <v>154</v>
      </c>
      <c r="E51" s="23">
        <f>Table1[[#This Row],[Qty Entrada]]-Table1[[#This Row],[Qty Salida]]</f>
        <v>13</v>
      </c>
      <c r="F51" s="26" t="s">
        <v>9</v>
      </c>
      <c r="G51" s="26">
        <f>SUMIF([1]!Table3[Código Institucional],Existencia!C51:C254,[1]!Table3[Cantidad])</f>
        <v>16</v>
      </c>
      <c r="H51" s="26">
        <f>SUMIF([1]!Table2[Código Institucional],Existencia!C51:C254,[1]!Table2[Cantidad])</f>
        <v>3</v>
      </c>
      <c r="I51" s="38">
        <v>35</v>
      </c>
      <c r="J51" s="24">
        <f t="shared" si="3"/>
        <v>81.899999999999991</v>
      </c>
      <c r="K51" s="7">
        <f t="shared" si="2"/>
        <v>536.9</v>
      </c>
    </row>
    <row r="52" spans="1:11" x14ac:dyDescent="0.25">
      <c r="A52" s="33">
        <v>43594</v>
      </c>
      <c r="B52" s="36">
        <v>44315</v>
      </c>
      <c r="C52" s="28">
        <v>1059</v>
      </c>
      <c r="D52" s="27" t="s">
        <v>153</v>
      </c>
      <c r="E52" s="23">
        <f>Table1[[#This Row],[Qty Entrada]]-Table1[[#This Row],[Qty Salida]]</f>
        <v>5</v>
      </c>
      <c r="F52" s="26" t="s">
        <v>1</v>
      </c>
      <c r="G52" s="26">
        <f>SUMIF([1]!Table3[Código Institucional],Existencia!C52:C256,[1]!Table3[Cantidad])</f>
        <v>10</v>
      </c>
      <c r="H52" s="26">
        <f>SUMIF([1]!Table2[Código Institucional],Existencia!C52:C256,[1]!Table2[Cantidad])</f>
        <v>5</v>
      </c>
      <c r="I52" s="38">
        <v>48</v>
      </c>
      <c r="J52" s="24">
        <f t="shared" si="3"/>
        <v>43.2</v>
      </c>
      <c r="K52" s="7">
        <f t="shared" si="2"/>
        <v>283.2</v>
      </c>
    </row>
    <row r="53" spans="1:11" x14ac:dyDescent="0.25">
      <c r="A53" s="29"/>
      <c r="B53" s="18"/>
      <c r="C53" s="10">
        <v>2064</v>
      </c>
      <c r="D53" s="9" t="s">
        <v>152</v>
      </c>
      <c r="E53" s="23">
        <f>Table1[[#This Row],[Qty Entrada]]-Table1[[#This Row],[Qty Salida]]</f>
        <v>6</v>
      </c>
      <c r="F53" s="26" t="s">
        <v>1</v>
      </c>
      <c r="G53" s="26">
        <f>SUMIF([1]!Table3[Código Institucional],Existencia!C53:C227,[1]!Table3[Cantidad])</f>
        <v>6</v>
      </c>
      <c r="H53" s="26">
        <f>SUMIF([1]!Table2[Código Institucional],Existencia!C53:C227,[1]!Table2[Cantidad])</f>
        <v>0</v>
      </c>
      <c r="I53" s="38">
        <v>78</v>
      </c>
      <c r="J53" s="24">
        <f t="shared" si="3"/>
        <v>84.24</v>
      </c>
      <c r="K53" s="7">
        <f t="shared" si="2"/>
        <v>552.24</v>
      </c>
    </row>
    <row r="54" spans="1:11" x14ac:dyDescent="0.25">
      <c r="A54" s="29">
        <v>43594</v>
      </c>
      <c r="B54" s="16">
        <v>44687</v>
      </c>
      <c r="C54" s="28">
        <v>1060</v>
      </c>
      <c r="D54" s="27" t="s">
        <v>151</v>
      </c>
      <c r="E54" s="23">
        <f>Table1[[#This Row],[Qty Entrada]]-Table1[[#This Row],[Qty Salida]]</f>
        <v>5</v>
      </c>
      <c r="F54" s="26" t="s">
        <v>1</v>
      </c>
      <c r="G54" s="26">
        <f>SUMIF([1]!Table3[Código Institucional],Existencia!C54:C257,[1]!Table3[Cantidad])</f>
        <v>5</v>
      </c>
      <c r="H54" s="26">
        <f>SUMIF([1]!Table2[Código Institucional],Existencia!C54:C257,[1]!Table2[Cantidad])</f>
        <v>0</v>
      </c>
      <c r="I54" s="38">
        <v>45</v>
      </c>
      <c r="J54" s="24">
        <f t="shared" si="3"/>
        <v>40.5</v>
      </c>
      <c r="K54" s="7">
        <f t="shared" si="2"/>
        <v>265.5</v>
      </c>
    </row>
    <row r="55" spans="1:11" x14ac:dyDescent="0.25">
      <c r="A55" s="33">
        <v>43594</v>
      </c>
      <c r="B55" s="36">
        <v>44315</v>
      </c>
      <c r="C55" s="28">
        <v>1062</v>
      </c>
      <c r="D55" s="27" t="s">
        <v>150</v>
      </c>
      <c r="E55" s="23">
        <f>Table1[[#This Row],[Qty Entrada]]-Table1[[#This Row],[Qty Salida]]</f>
        <v>9</v>
      </c>
      <c r="F55" s="26" t="s">
        <v>1</v>
      </c>
      <c r="G55" s="26">
        <f>SUMIF([1]!Table3[Código Institucional],Existencia!C55:C259,[1]!Table3[Cantidad])</f>
        <v>9</v>
      </c>
      <c r="H55" s="26">
        <f>SUMIF([1]!Table2[Código Institucional],Existencia!C55:C259,[1]!Table2[Cantidad])</f>
        <v>0</v>
      </c>
      <c r="I55" s="38">
        <v>175</v>
      </c>
      <c r="J55" s="24">
        <f t="shared" si="3"/>
        <v>283.5</v>
      </c>
      <c r="K55" s="7">
        <f t="shared" si="2"/>
        <v>1858.5</v>
      </c>
    </row>
    <row r="56" spans="1:11" x14ac:dyDescent="0.25">
      <c r="A56" s="29">
        <v>43594</v>
      </c>
      <c r="B56" s="16">
        <v>44687</v>
      </c>
      <c r="C56" s="28">
        <v>1063</v>
      </c>
      <c r="D56" s="27" t="s">
        <v>149</v>
      </c>
      <c r="E56" s="23">
        <f>Table1[[#This Row],[Qty Entrada]]-Table1[[#This Row],[Qty Salida]]</f>
        <v>24</v>
      </c>
      <c r="F56" s="26" t="s">
        <v>1</v>
      </c>
      <c r="G56" s="26">
        <f>SUMIF([1]!Table3[Código Institucional],Existencia!C56:C260,[1]!Table3[Cantidad])</f>
        <v>25</v>
      </c>
      <c r="H56" s="26">
        <f>SUMIF([1]!Table2[Código Institucional],Existencia!C56:C260,[1]!Table2[Cantidad])</f>
        <v>1</v>
      </c>
      <c r="I56" s="38">
        <v>88</v>
      </c>
      <c r="J56" s="24">
        <f t="shared" si="3"/>
        <v>380.15999999999997</v>
      </c>
      <c r="K56" s="7">
        <f t="shared" si="2"/>
        <v>2492.16</v>
      </c>
    </row>
    <row r="57" spans="1:11" x14ac:dyDescent="0.25">
      <c r="A57" s="33">
        <v>43594</v>
      </c>
      <c r="B57" s="20">
        <v>44687</v>
      </c>
      <c r="C57" s="28">
        <v>1065</v>
      </c>
      <c r="D57" s="27" t="s">
        <v>148</v>
      </c>
      <c r="E57" s="23">
        <f>Table1[[#This Row],[Qty Entrada]]-Table1[[#This Row],[Qty Salida]]</f>
        <v>14</v>
      </c>
      <c r="F57" s="26" t="s">
        <v>9</v>
      </c>
      <c r="G57" s="26">
        <f>SUMIF([1]!Table3[Código Institucional],Existencia!C57:C262,[1]!Table3[Cantidad])</f>
        <v>14</v>
      </c>
      <c r="H57" s="26">
        <f>SUMIF([1]!Table2[Código Institucional],Existencia!C57:C262,[1]!Table2[Cantidad])</f>
        <v>0</v>
      </c>
      <c r="I57" s="38">
        <v>122.88</v>
      </c>
      <c r="J57" s="24">
        <f t="shared" si="3"/>
        <v>309.65759999999995</v>
      </c>
      <c r="K57" s="7">
        <f t="shared" si="2"/>
        <v>2029.9775999999999</v>
      </c>
    </row>
    <row r="58" spans="1:11" x14ac:dyDescent="0.25">
      <c r="A58" s="29">
        <v>43594</v>
      </c>
      <c r="B58" s="16">
        <v>44687</v>
      </c>
      <c r="C58" s="28">
        <v>1066</v>
      </c>
      <c r="D58" s="27" t="s">
        <v>147</v>
      </c>
      <c r="E58" s="23">
        <f>Table1[[#This Row],[Qty Entrada]]-Table1[[#This Row],[Qty Salida]]</f>
        <v>7</v>
      </c>
      <c r="F58" s="26" t="s">
        <v>9</v>
      </c>
      <c r="G58" s="26">
        <f>SUMIF([1]!Table3[Código Institucional],Existencia!C58:C263,[1]!Table3[Cantidad])</f>
        <v>7</v>
      </c>
      <c r="H58" s="26">
        <f>SUMIF([1]!Table2[Código Institucional],Existencia!C58:C263,[1]!Table2[Cantidad])</f>
        <v>0</v>
      </c>
      <c r="I58" s="38">
        <v>29.5</v>
      </c>
      <c r="J58" s="24">
        <f t="shared" si="3"/>
        <v>37.169999999999995</v>
      </c>
      <c r="K58" s="7">
        <f t="shared" si="2"/>
        <v>243.67</v>
      </c>
    </row>
    <row r="59" spans="1:11" x14ac:dyDescent="0.25">
      <c r="A59" s="33">
        <v>43594</v>
      </c>
      <c r="B59" s="36">
        <v>44315</v>
      </c>
      <c r="C59" s="28">
        <v>1068</v>
      </c>
      <c r="D59" s="27" t="s">
        <v>146</v>
      </c>
      <c r="E59" s="23">
        <f>Table1[[#This Row],[Qty Entrada]]-Table1[[#This Row],[Qty Salida]]</f>
        <v>23</v>
      </c>
      <c r="F59" s="26" t="s">
        <v>9</v>
      </c>
      <c r="G59" s="26">
        <f>SUMIF([1]!Table3[Código Institucional],Existencia!C59:C265,[1]!Table3[Cantidad])</f>
        <v>24</v>
      </c>
      <c r="H59" s="26">
        <f>SUMIF([1]!Table2[Código Institucional],Existencia!C59:C265,[1]!Table2[Cantidad])</f>
        <v>1</v>
      </c>
      <c r="I59" s="38">
        <v>14</v>
      </c>
      <c r="J59" s="24">
        <f t="shared" si="3"/>
        <v>57.96</v>
      </c>
      <c r="K59" s="7">
        <f t="shared" si="2"/>
        <v>379.96</v>
      </c>
    </row>
    <row r="60" spans="1:11" x14ac:dyDescent="0.25">
      <c r="A60" s="29">
        <v>43594</v>
      </c>
      <c r="B60" s="16">
        <v>44687</v>
      </c>
      <c r="C60" s="28">
        <v>1070</v>
      </c>
      <c r="D60" s="27" t="s">
        <v>145</v>
      </c>
      <c r="E60" s="23">
        <f>Table1[[#This Row],[Qty Entrada]]-Table1[[#This Row],[Qty Salida]]</f>
        <v>32</v>
      </c>
      <c r="F60" s="26" t="s">
        <v>9</v>
      </c>
      <c r="G60" s="26">
        <f>SUMIF([1]!Table3[Código Institucional],Existencia!C60:C267,[1]!Table3[Cantidad])</f>
        <v>37</v>
      </c>
      <c r="H60" s="26">
        <f>SUMIF([1]!Table2[Código Institucional],Existencia!C60:C267,[1]!Table2[Cantidad])</f>
        <v>5</v>
      </c>
      <c r="I60" s="38">
        <v>395</v>
      </c>
      <c r="J60" s="24">
        <f t="shared" si="3"/>
        <v>2275.1999999999998</v>
      </c>
      <c r="K60" s="7">
        <f t="shared" si="2"/>
        <v>14915.2</v>
      </c>
    </row>
    <row r="61" spans="1:11" x14ac:dyDescent="0.25">
      <c r="A61" s="33">
        <v>43594</v>
      </c>
      <c r="B61" s="36">
        <v>44315</v>
      </c>
      <c r="C61" s="28">
        <v>1071</v>
      </c>
      <c r="D61" s="27" t="s">
        <v>144</v>
      </c>
      <c r="E61" s="23">
        <f>Table1[[#This Row],[Qty Entrada]]-Table1[[#This Row],[Qty Salida]]</f>
        <v>20</v>
      </c>
      <c r="F61" s="26" t="s">
        <v>1</v>
      </c>
      <c r="G61" s="26">
        <f>SUMIF([1]!Table3[Código Institucional],Existencia!C61:C268,[1]!Table3[Cantidad])</f>
        <v>28</v>
      </c>
      <c r="H61" s="26">
        <f>SUMIF([1]!Table2[Código Institucional],Existencia!C61:C268,[1]!Table2[Cantidad])</f>
        <v>8</v>
      </c>
      <c r="I61" s="38">
        <v>495</v>
      </c>
      <c r="J61" s="24">
        <f t="shared" si="3"/>
        <v>1782</v>
      </c>
      <c r="K61" s="7">
        <f t="shared" si="2"/>
        <v>11682</v>
      </c>
    </row>
    <row r="62" spans="1:11" ht="11.25" customHeight="1" x14ac:dyDescent="0.25">
      <c r="A62" s="29">
        <v>43594</v>
      </c>
      <c r="B62" s="18">
        <v>44315</v>
      </c>
      <c r="C62" s="28">
        <v>1073</v>
      </c>
      <c r="D62" s="27" t="s">
        <v>143</v>
      </c>
      <c r="E62" s="23">
        <f>Table1[[#This Row],[Qty Entrada]]-Table1[[#This Row],[Qty Salida]]</f>
        <v>7</v>
      </c>
      <c r="F62" s="26" t="s">
        <v>1</v>
      </c>
      <c r="G62" s="26">
        <f>SUMIF([1]!Table3[Código Institucional],Existencia!C62:C270,[1]!Table3[Cantidad])</f>
        <v>16</v>
      </c>
      <c r="H62" s="26">
        <f>SUMIF([1]!Table2[Código Institucional],Existencia!C62:C270,[1]!Table2[Cantidad])</f>
        <v>9</v>
      </c>
      <c r="I62" s="38">
        <v>35</v>
      </c>
      <c r="J62" s="24">
        <f t="shared" si="3"/>
        <v>44.1</v>
      </c>
      <c r="K62" s="7">
        <f t="shared" si="2"/>
        <v>289.10000000000002</v>
      </c>
    </row>
    <row r="63" spans="1:11" ht="15.75" customHeight="1" x14ac:dyDescent="0.25">
      <c r="A63" s="29"/>
      <c r="B63" s="18"/>
      <c r="C63" s="10">
        <v>2070</v>
      </c>
      <c r="D63" s="9" t="s">
        <v>142</v>
      </c>
      <c r="E63" s="23">
        <f>Table1[[#This Row],[Qty Entrada]]-Table1[[#This Row],[Qty Salida]]</f>
        <v>15</v>
      </c>
      <c r="F63" s="26" t="s">
        <v>1</v>
      </c>
      <c r="G63" s="26">
        <f>SUMIF([1]!Table3[Código Institucional],Existencia!C63:C238,[1]!Table3[Cantidad])</f>
        <v>15</v>
      </c>
      <c r="H63" s="26">
        <f>SUMIF([1]!Table2[Código Institucional],Existencia!C63:C238,[1]!Table2[Cantidad])</f>
        <v>0</v>
      </c>
      <c r="I63" s="38">
        <v>45</v>
      </c>
      <c r="J63" s="24">
        <f t="shared" si="3"/>
        <v>121.5</v>
      </c>
      <c r="K63" s="7">
        <f t="shared" si="2"/>
        <v>796.5</v>
      </c>
    </row>
    <row r="64" spans="1:11" ht="11.25" customHeight="1" x14ac:dyDescent="0.25">
      <c r="A64" s="33">
        <v>43594</v>
      </c>
      <c r="B64" s="36">
        <v>44315</v>
      </c>
      <c r="C64" s="28">
        <v>1074</v>
      </c>
      <c r="D64" s="27" t="s">
        <v>141</v>
      </c>
      <c r="E64" s="23">
        <f>Table1[[#This Row],[Qty Entrada]]-Table1[[#This Row],[Qty Salida]]</f>
        <v>45</v>
      </c>
      <c r="F64" s="26" t="s">
        <v>1</v>
      </c>
      <c r="G64" s="26">
        <f>SUMIF([1]!Table3[Código Institucional],Existencia!C64:C271,[1]!Table3[Cantidad])</f>
        <v>46</v>
      </c>
      <c r="H64" s="26">
        <f>SUMIF([1]!Table2[Código Institucional],Existencia!C64:C271,[1]!Table2[Cantidad])</f>
        <v>1</v>
      </c>
      <c r="I64" s="38">
        <v>30</v>
      </c>
      <c r="J64" s="24">
        <f t="shared" si="3"/>
        <v>242.99999999999997</v>
      </c>
      <c r="K64" s="7">
        <f t="shared" si="2"/>
        <v>1593</v>
      </c>
    </row>
    <row r="65" spans="1:11" x14ac:dyDescent="0.25">
      <c r="A65" s="29">
        <v>43594</v>
      </c>
      <c r="B65" s="16">
        <v>44687</v>
      </c>
      <c r="C65" s="28">
        <v>1075</v>
      </c>
      <c r="D65" s="27" t="s">
        <v>140</v>
      </c>
      <c r="E65" s="23">
        <f>Table1[[#This Row],[Qty Entrada]]-Table1[[#This Row],[Qty Salida]]</f>
        <v>37</v>
      </c>
      <c r="F65" s="26" t="s">
        <v>1</v>
      </c>
      <c r="G65" s="26">
        <f>SUMIF([1]!Table3[Código Institucional],Existencia!C65:C272,[1]!Table3[Cantidad])</f>
        <v>43</v>
      </c>
      <c r="H65" s="26">
        <f>SUMIF([1]!Table2[Código Institucional],Existencia!C65:C272,[1]!Table2[Cantidad])</f>
        <v>6</v>
      </c>
      <c r="I65" s="38">
        <v>13.76</v>
      </c>
      <c r="J65" s="24">
        <f t="shared" si="3"/>
        <v>91.641599999999997</v>
      </c>
      <c r="K65" s="7">
        <f t="shared" si="2"/>
        <v>600.76160000000004</v>
      </c>
    </row>
    <row r="66" spans="1:11" x14ac:dyDescent="0.25">
      <c r="A66" s="29"/>
      <c r="B66" s="16"/>
      <c r="C66" s="10">
        <v>2068</v>
      </c>
      <c r="D66" s="9" t="s">
        <v>139</v>
      </c>
      <c r="E66" s="23">
        <f>Table1[[#This Row],[Qty Entrada]]-Table1[[#This Row],[Qty Salida]]</f>
        <v>12</v>
      </c>
      <c r="F66" s="26" t="s">
        <v>1</v>
      </c>
      <c r="G66" s="26">
        <f>SUMIF([1]!Table3[Código Institucional],Existencia!C66:C240,[1]!Table3[Cantidad])</f>
        <v>12</v>
      </c>
      <c r="H66" s="26">
        <f>SUMIF([1]!Table2[Código Institucional],Existencia!C66:C240,[1]!Table2[Cantidad])</f>
        <v>0</v>
      </c>
      <c r="I66" s="38">
        <v>26</v>
      </c>
      <c r="J66" s="24">
        <f t="shared" si="3"/>
        <v>56.16</v>
      </c>
      <c r="K66" s="7">
        <f t="shared" si="2"/>
        <v>368.15999999999997</v>
      </c>
    </row>
    <row r="67" spans="1:11" x14ac:dyDescent="0.25">
      <c r="A67" s="33">
        <v>43594</v>
      </c>
      <c r="B67" s="20">
        <v>44687</v>
      </c>
      <c r="C67" s="28">
        <v>1076</v>
      </c>
      <c r="D67" s="27" t="s">
        <v>138</v>
      </c>
      <c r="E67" s="23">
        <f>Table1[[#This Row],[Qty Entrada]]-Table1[[#This Row],[Qty Salida]]</f>
        <v>8</v>
      </c>
      <c r="F67" s="26" t="s">
        <v>1</v>
      </c>
      <c r="G67" s="26">
        <f>SUMIF([1]!Table3[Código Institucional],Existencia!C67:C273,[1]!Table3[Cantidad])</f>
        <v>9</v>
      </c>
      <c r="H67" s="26">
        <f>SUMIF([1]!Table2[Código Institucional],Existencia!C67:C273,[1]!Table2[Cantidad])</f>
        <v>1</v>
      </c>
      <c r="I67" s="38">
        <v>37.130000000000003</v>
      </c>
      <c r="J67" s="24">
        <f t="shared" si="3"/>
        <v>53.467199999999998</v>
      </c>
      <c r="K67" s="7">
        <f t="shared" si="2"/>
        <v>350.50720000000001</v>
      </c>
    </row>
    <row r="68" spans="1:11" x14ac:dyDescent="0.25">
      <c r="A68" s="29">
        <v>43594</v>
      </c>
      <c r="B68" s="16">
        <v>44687</v>
      </c>
      <c r="C68" s="28">
        <v>1077</v>
      </c>
      <c r="D68" s="27" t="s">
        <v>137</v>
      </c>
      <c r="E68" s="23">
        <f>Table1[[#This Row],[Qty Entrada]]-Table1[[#This Row],[Qty Salida]]</f>
        <v>34</v>
      </c>
      <c r="F68" s="26" t="s">
        <v>1</v>
      </c>
      <c r="G68" s="26">
        <f>SUMIF([1]!Table3[Código Institucional],Existencia!C68:C274,[1]!Table3[Cantidad])</f>
        <v>36</v>
      </c>
      <c r="H68" s="26">
        <f>SUMIF([1]!Table2[Código Institucional],Existencia!C68:C274,[1]!Table2[Cantidad])</f>
        <v>2</v>
      </c>
      <c r="I68" s="38">
        <v>23.25</v>
      </c>
      <c r="J68" s="24">
        <f t="shared" si="3"/>
        <v>142.29</v>
      </c>
      <c r="K68" s="7">
        <f t="shared" si="2"/>
        <v>932.79</v>
      </c>
    </row>
    <row r="69" spans="1:11" x14ac:dyDescent="0.25">
      <c r="A69" s="29"/>
      <c r="B69" s="16"/>
      <c r="C69" s="10">
        <v>2069</v>
      </c>
      <c r="D69" s="9" t="s">
        <v>136</v>
      </c>
      <c r="E69" s="23">
        <f>Table1[[#This Row],[Qty Entrada]]-Table1[[#This Row],[Qty Salida]]</f>
        <v>36</v>
      </c>
      <c r="F69" s="26" t="s">
        <v>1</v>
      </c>
      <c r="G69" s="26">
        <f>SUMIF([1]!Table3[Código Institucional],Existencia!C69:C243,[1]!Table3[Cantidad])</f>
        <v>36</v>
      </c>
      <c r="H69" s="26">
        <f>SUMIF([1]!Table2[Código Institucional],Existencia!C69:C243,[1]!Table2[Cantidad])</f>
        <v>0</v>
      </c>
      <c r="I69" s="38">
        <v>68</v>
      </c>
      <c r="J69" s="24">
        <f t="shared" si="3"/>
        <v>440.64</v>
      </c>
      <c r="K69" s="7">
        <f t="shared" si="2"/>
        <v>2888.64</v>
      </c>
    </row>
    <row r="70" spans="1:11" x14ac:dyDescent="0.25">
      <c r="A70" s="33">
        <v>43594</v>
      </c>
      <c r="B70" s="20">
        <v>44687</v>
      </c>
      <c r="C70" s="28">
        <v>1078</v>
      </c>
      <c r="D70" s="27" t="s">
        <v>135</v>
      </c>
      <c r="E70" s="23">
        <f>Table1[[#This Row],[Qty Entrada]]-Table1[[#This Row],[Qty Salida]]</f>
        <v>26</v>
      </c>
      <c r="F70" s="26" t="s">
        <v>1</v>
      </c>
      <c r="G70" s="26">
        <f>SUMIF([1]!Table3[Código Institucional],Existencia!C70:C275,[1]!Table3[Cantidad])</f>
        <v>26</v>
      </c>
      <c r="H70" s="26">
        <f>SUMIF([1]!Table2[Código Institucional],Existencia!C70:C275,[1]!Table2[Cantidad])</f>
        <v>0</v>
      </c>
      <c r="I70" s="38">
        <v>45</v>
      </c>
      <c r="J70" s="24">
        <f t="shared" si="3"/>
        <v>210.6</v>
      </c>
      <c r="K70" s="7">
        <f t="shared" si="2"/>
        <v>1380.6</v>
      </c>
    </row>
    <row r="71" spans="1:11" x14ac:dyDescent="0.25">
      <c r="A71" s="29">
        <v>43594</v>
      </c>
      <c r="B71" s="39" t="s">
        <v>134</v>
      </c>
      <c r="C71" s="28">
        <v>1080</v>
      </c>
      <c r="D71" s="27" t="s">
        <v>133</v>
      </c>
      <c r="E71" s="23">
        <f>Table1[[#This Row],[Qty Entrada]]-Table1[[#This Row],[Qty Salida]]</f>
        <v>10</v>
      </c>
      <c r="F71" s="26" t="s">
        <v>1</v>
      </c>
      <c r="G71" s="26">
        <f>SUMIF([1]!Table3[Código Institucional],Existencia!C71:C277,[1]!Table3[Cantidad])</f>
        <v>10</v>
      </c>
      <c r="H71" s="26">
        <f>SUMIF([1]!Table2[Código Institucional],Existencia!C71:C277,[1]!Table2[Cantidad])</f>
        <v>0</v>
      </c>
      <c r="I71" s="38">
        <v>59</v>
      </c>
      <c r="J71" s="24">
        <f t="shared" si="3"/>
        <v>106.19999999999999</v>
      </c>
      <c r="K71" s="7">
        <f t="shared" ref="K71:K102" si="4">E71*I71+J71</f>
        <v>696.2</v>
      </c>
    </row>
    <row r="72" spans="1:11" x14ac:dyDescent="0.25">
      <c r="A72" s="33">
        <v>43594</v>
      </c>
      <c r="B72" s="36">
        <v>44315</v>
      </c>
      <c r="C72" s="28">
        <v>1081</v>
      </c>
      <c r="D72" s="27" t="s">
        <v>132</v>
      </c>
      <c r="E72" s="23">
        <f>Table1[[#This Row],[Qty Entrada]]-Table1[[#This Row],[Qty Salida]]</f>
        <v>13</v>
      </c>
      <c r="F72" s="26" t="s">
        <v>1</v>
      </c>
      <c r="G72" s="26">
        <f>SUMIF([1]!Table3[Código Institucional],Existencia!C72:C278,[1]!Table3[Cantidad])</f>
        <v>13</v>
      </c>
      <c r="H72" s="26">
        <f>SUMIF([1]!Table2[Código Institucional],Existencia!C72:C278,[1]!Table2[Cantidad])</f>
        <v>0</v>
      </c>
      <c r="I72" s="38">
        <v>59</v>
      </c>
      <c r="J72" s="24">
        <f t="shared" si="3"/>
        <v>138.06</v>
      </c>
      <c r="K72" s="7">
        <f t="shared" si="4"/>
        <v>905.06</v>
      </c>
    </row>
    <row r="73" spans="1:11" x14ac:dyDescent="0.25">
      <c r="A73" s="29"/>
      <c r="B73" s="18"/>
      <c r="C73" s="10">
        <v>2073</v>
      </c>
      <c r="D73" s="9" t="s">
        <v>131</v>
      </c>
      <c r="E73" s="23">
        <f>Table1[[#This Row],[Qty Entrada]]-Table1[[#This Row],[Qty Salida]]</f>
        <v>6</v>
      </c>
      <c r="F73" s="26" t="s">
        <v>1</v>
      </c>
      <c r="G73" s="26">
        <f>SUMIF([1]!Table3[Código Institucional],Existencia!C73:C248,[1]!Table3[Cantidad])</f>
        <v>6</v>
      </c>
      <c r="H73" s="26">
        <f>SUMIF([1]!Table2[Código Institucional],Existencia!C73:C248,[1]!Table2[Cantidad])</f>
        <v>0</v>
      </c>
      <c r="I73" s="38">
        <v>58</v>
      </c>
      <c r="J73" s="24">
        <f t="shared" si="3"/>
        <v>62.64</v>
      </c>
      <c r="K73" s="7">
        <f t="shared" si="4"/>
        <v>410.64</v>
      </c>
    </row>
    <row r="74" spans="1:11" x14ac:dyDescent="0.25">
      <c r="A74" s="29">
        <v>43594</v>
      </c>
      <c r="B74" s="16">
        <v>44687</v>
      </c>
      <c r="C74" s="28">
        <v>1082</v>
      </c>
      <c r="D74" s="27" t="s">
        <v>130</v>
      </c>
      <c r="E74" s="23">
        <f>Table1[[#This Row],[Qty Entrada]]-Table1[[#This Row],[Qty Salida]]</f>
        <v>22</v>
      </c>
      <c r="F74" s="26" t="s">
        <v>1</v>
      </c>
      <c r="G74" s="26">
        <f>SUMIF([1]!Table3[Código Institucional],Existencia!C74:C279,[1]!Table3[Cantidad])</f>
        <v>22</v>
      </c>
      <c r="H74" s="26">
        <f>SUMIF([1]!Table2[Código Institucional],Existencia!C74:C279,[1]!Table2[Cantidad])</f>
        <v>0</v>
      </c>
      <c r="I74" s="38">
        <v>22</v>
      </c>
      <c r="J74" s="24">
        <f t="shared" ref="J74:J105" si="5">I74*18%*E74</f>
        <v>87.12</v>
      </c>
      <c r="K74" s="7">
        <f t="shared" si="4"/>
        <v>571.12</v>
      </c>
    </row>
    <row r="75" spans="1:11" x14ac:dyDescent="0.25">
      <c r="A75" s="33">
        <v>43594</v>
      </c>
      <c r="B75" s="36">
        <v>44315</v>
      </c>
      <c r="C75" s="28">
        <v>1083</v>
      </c>
      <c r="D75" s="27" t="s">
        <v>129</v>
      </c>
      <c r="E75" s="23">
        <f>Table1[[#This Row],[Qty Entrada]]-Table1[[#This Row],[Qty Salida]]</f>
        <v>24</v>
      </c>
      <c r="F75" s="26" t="s">
        <v>1</v>
      </c>
      <c r="G75" s="26">
        <f>SUMIF([1]!Table3[Código Institucional],Existencia!C75:C280,[1]!Table3[Cantidad])</f>
        <v>24</v>
      </c>
      <c r="H75" s="26">
        <f>SUMIF([1]!Table2[Código Institucional],Existencia!C75:C280,[1]!Table2[Cantidad])</f>
        <v>0</v>
      </c>
      <c r="I75" s="38">
        <v>22</v>
      </c>
      <c r="J75" s="24">
        <f t="shared" si="5"/>
        <v>95.039999999999992</v>
      </c>
      <c r="K75" s="7">
        <f t="shared" si="4"/>
        <v>623.04</v>
      </c>
    </row>
    <row r="76" spans="1:11" x14ac:dyDescent="0.25">
      <c r="A76" s="29">
        <v>43594</v>
      </c>
      <c r="B76" s="16">
        <v>44687</v>
      </c>
      <c r="C76" s="28">
        <v>1084</v>
      </c>
      <c r="D76" s="27" t="s">
        <v>128</v>
      </c>
      <c r="E76" s="23">
        <f>Table1[[#This Row],[Qty Entrada]]-Table1[[#This Row],[Qty Salida]]</f>
        <v>25</v>
      </c>
      <c r="F76" s="26" t="s">
        <v>1</v>
      </c>
      <c r="G76" s="26">
        <f>SUMIF([1]!Table3[Código Institucional],Existencia!C76:C281,[1]!Table3[Cantidad])</f>
        <v>25</v>
      </c>
      <c r="H76" s="26">
        <f>SUMIF([1]!Table2[Código Institucional],Existencia!C76:C281,[1]!Table2[Cantidad])</f>
        <v>0</v>
      </c>
      <c r="I76" s="38">
        <v>22</v>
      </c>
      <c r="J76" s="24">
        <f t="shared" si="5"/>
        <v>99</v>
      </c>
      <c r="K76" s="7">
        <f t="shared" si="4"/>
        <v>649</v>
      </c>
    </row>
    <row r="77" spans="1:11" x14ac:dyDescent="0.25">
      <c r="A77" s="33">
        <v>43594</v>
      </c>
      <c r="B77" s="20">
        <v>44687</v>
      </c>
      <c r="C77" s="28">
        <v>1085</v>
      </c>
      <c r="D77" s="27" t="s">
        <v>127</v>
      </c>
      <c r="E77" s="23">
        <f>Table1[[#This Row],[Qty Entrada]]-Table1[[#This Row],[Qty Salida]]</f>
        <v>7</v>
      </c>
      <c r="F77" s="26" t="s">
        <v>1</v>
      </c>
      <c r="G77" s="26">
        <f>SUMIF([1]!Table3[Código Institucional],Existencia!C77:C282,[1]!Table3[Cantidad])</f>
        <v>10</v>
      </c>
      <c r="H77" s="26">
        <f>SUMIF([1]!Table2[Código Institucional],Existencia!C77:C282,[1]!Table2[Cantidad])</f>
        <v>3</v>
      </c>
      <c r="I77" s="38">
        <v>22</v>
      </c>
      <c r="J77" s="24">
        <f t="shared" si="5"/>
        <v>27.72</v>
      </c>
      <c r="K77" s="7">
        <f t="shared" si="4"/>
        <v>181.72</v>
      </c>
    </row>
    <row r="78" spans="1:11" x14ac:dyDescent="0.25">
      <c r="A78" s="29">
        <v>43594</v>
      </c>
      <c r="B78" s="16">
        <v>44687</v>
      </c>
      <c r="C78" s="28">
        <v>1086</v>
      </c>
      <c r="D78" s="34" t="s">
        <v>126</v>
      </c>
      <c r="E78" s="23">
        <f>Table1[[#This Row],[Qty Entrada]]-Table1[[#This Row],[Qty Salida]]</f>
        <v>22</v>
      </c>
      <c r="F78" s="26" t="s">
        <v>1</v>
      </c>
      <c r="G78" s="26">
        <f>SUMIF([1]!Table3[Código Institucional],Existencia!C78:C283,[1]!Table3[Cantidad])</f>
        <v>24</v>
      </c>
      <c r="H78" s="26">
        <f>SUMIF([1]!Table2[Código Institucional],Existencia!C78:C283,[1]!Table2[Cantidad])</f>
        <v>2</v>
      </c>
      <c r="I78" s="38">
        <v>59</v>
      </c>
      <c r="J78" s="24">
        <f t="shared" si="5"/>
        <v>233.64</v>
      </c>
      <c r="K78" s="7">
        <f t="shared" si="4"/>
        <v>1531.6399999999999</v>
      </c>
    </row>
    <row r="79" spans="1:11" x14ac:dyDescent="0.25">
      <c r="A79" s="29"/>
      <c r="B79" s="16"/>
      <c r="C79" s="10">
        <v>2072</v>
      </c>
      <c r="D79" s="9" t="s">
        <v>125</v>
      </c>
      <c r="E79" s="23">
        <f>Table1[[#This Row],[Qty Entrada]]-Table1[[#This Row],[Qty Salida]]</f>
        <v>6</v>
      </c>
      <c r="F79" s="26" t="s">
        <v>1</v>
      </c>
      <c r="G79" s="26">
        <f>SUMIF([1]!Table3[Código Institucional],Existencia!C79:C253,[1]!Table3[Cantidad])</f>
        <v>6</v>
      </c>
      <c r="H79" s="26">
        <f>SUMIF([1]!Table2[Código Institucional],Existencia!C79:C253,[1]!Table2[Cantidad])</f>
        <v>0</v>
      </c>
      <c r="I79" s="38">
        <v>58</v>
      </c>
      <c r="J79" s="24">
        <f t="shared" si="5"/>
        <v>62.64</v>
      </c>
      <c r="K79" s="7">
        <f t="shared" si="4"/>
        <v>410.64</v>
      </c>
    </row>
    <row r="80" spans="1:11" x14ac:dyDescent="0.25">
      <c r="A80" s="33">
        <v>43594</v>
      </c>
      <c r="B80" s="20">
        <v>44687</v>
      </c>
      <c r="C80" s="28">
        <v>1087</v>
      </c>
      <c r="D80" s="34" t="s">
        <v>124</v>
      </c>
      <c r="E80" s="23">
        <f>Table1[[#This Row],[Qty Entrada]]-Table1[[#This Row],[Qty Salida]]</f>
        <v>12</v>
      </c>
      <c r="F80" s="26" t="s">
        <v>1</v>
      </c>
      <c r="G80" s="26">
        <f>SUMIF([1]!Table3[Código Institucional],Existencia!C80:C284,[1]!Table3[Cantidad])</f>
        <v>12</v>
      </c>
      <c r="H80" s="26">
        <f>SUMIF([1]!Table2[Código Institucional],Existencia!C80:C284,[1]!Table2[Cantidad])</f>
        <v>0</v>
      </c>
      <c r="I80" s="38">
        <v>59</v>
      </c>
      <c r="J80" s="24">
        <f t="shared" si="5"/>
        <v>127.44</v>
      </c>
      <c r="K80" s="7">
        <f t="shared" si="4"/>
        <v>835.44</v>
      </c>
    </row>
    <row r="81" spans="1:11" x14ac:dyDescent="0.25">
      <c r="A81" s="29">
        <v>43594</v>
      </c>
      <c r="B81" s="16">
        <v>44687</v>
      </c>
      <c r="C81" s="28">
        <v>1088</v>
      </c>
      <c r="D81" s="34" t="s">
        <v>123</v>
      </c>
      <c r="E81" s="23">
        <f>Table1[[#This Row],[Qty Entrada]]-Table1[[#This Row],[Qty Salida]]</f>
        <v>31</v>
      </c>
      <c r="F81" s="26" t="s">
        <v>1</v>
      </c>
      <c r="G81" s="26">
        <f>SUMIF([1]!Table3[Código Institucional],Existencia!C81:C285,[1]!Table3[Cantidad])</f>
        <v>31</v>
      </c>
      <c r="H81" s="26">
        <f>SUMIF([1]!Table2[Código Institucional],Existencia!C81:C285,[1]!Table2[Cantidad])</f>
        <v>0</v>
      </c>
      <c r="I81" s="38">
        <v>32.200000000000003</v>
      </c>
      <c r="J81" s="24">
        <f t="shared" si="5"/>
        <v>179.67600000000002</v>
      </c>
      <c r="K81" s="7">
        <f t="shared" si="4"/>
        <v>1177.876</v>
      </c>
    </row>
    <row r="82" spans="1:11" x14ac:dyDescent="0.25">
      <c r="A82" s="33">
        <v>43594</v>
      </c>
      <c r="B82" s="20">
        <v>44687</v>
      </c>
      <c r="C82" s="28">
        <v>1091</v>
      </c>
      <c r="D82" s="27" t="s">
        <v>122</v>
      </c>
      <c r="E82" s="23">
        <f>Table1[[#This Row],[Qty Entrada]]-Table1[[#This Row],[Qty Salida]]</f>
        <v>10</v>
      </c>
      <c r="F82" s="26" t="s">
        <v>9</v>
      </c>
      <c r="G82" s="26">
        <f>SUMIF([1]!Table3[Código Institucional],Existencia!C82:C288,[1]!Table3[Cantidad])</f>
        <v>10</v>
      </c>
      <c r="H82" s="26">
        <f>SUMIF([1]!Table2[Código Institucional],Existencia!C82:C288,[1]!Table2[Cantidad])</f>
        <v>0</v>
      </c>
      <c r="I82" s="38">
        <v>108</v>
      </c>
      <c r="J82" s="24">
        <f t="shared" si="5"/>
        <v>194.39999999999998</v>
      </c>
      <c r="K82" s="7">
        <f t="shared" si="4"/>
        <v>1274.4000000000001</v>
      </c>
    </row>
    <row r="83" spans="1:11" x14ac:dyDescent="0.25">
      <c r="A83" s="29">
        <v>43594</v>
      </c>
      <c r="B83" s="16">
        <v>44687</v>
      </c>
      <c r="C83" s="28">
        <v>1093</v>
      </c>
      <c r="D83" s="34" t="s">
        <v>121</v>
      </c>
      <c r="E83" s="23">
        <f>Table1[[#This Row],[Qty Entrada]]-Table1[[#This Row],[Qty Salida]]</f>
        <v>10</v>
      </c>
      <c r="F83" s="26" t="s">
        <v>9</v>
      </c>
      <c r="G83" s="26">
        <f>SUMIF([1]!Table3[Código Institucional],Existencia!C83:C290,[1]!Table3[Cantidad])</f>
        <v>14</v>
      </c>
      <c r="H83" s="26">
        <f>SUMIF([1]!Table2[Código Institucional],Existencia!C83:C290,[1]!Table2[Cantidad])</f>
        <v>4</v>
      </c>
      <c r="I83" s="38">
        <v>65</v>
      </c>
      <c r="J83" s="24">
        <f t="shared" si="5"/>
        <v>117</v>
      </c>
      <c r="K83" s="7">
        <f t="shared" si="4"/>
        <v>767</v>
      </c>
    </row>
    <row r="84" spans="1:11" x14ac:dyDescent="0.25">
      <c r="A84" s="33">
        <v>43594</v>
      </c>
      <c r="B84" s="36">
        <v>44315</v>
      </c>
      <c r="C84" s="28">
        <v>1095</v>
      </c>
      <c r="D84" s="34" t="s">
        <v>120</v>
      </c>
      <c r="E84" s="23">
        <f>Table1[[#This Row],[Qty Entrada]]-Table1[[#This Row],[Qty Salida]]</f>
        <v>21</v>
      </c>
      <c r="F84" s="26" t="s">
        <v>9</v>
      </c>
      <c r="G84" s="26">
        <f>SUMIF([1]!Table3[Código Institucional],Existencia!C84:C292,[1]!Table3[Cantidad])</f>
        <v>27</v>
      </c>
      <c r="H84" s="26">
        <f>SUMIF([1]!Table2[Código Institucional],Existencia!C84:C292,[1]!Table2[Cantidad])</f>
        <v>6</v>
      </c>
      <c r="I84" s="38">
        <v>55</v>
      </c>
      <c r="J84" s="24">
        <f t="shared" si="5"/>
        <v>207.9</v>
      </c>
      <c r="K84" s="7">
        <f t="shared" si="4"/>
        <v>1362.9</v>
      </c>
    </row>
    <row r="85" spans="1:11" x14ac:dyDescent="0.25">
      <c r="A85" s="29">
        <v>43594</v>
      </c>
      <c r="B85" s="18">
        <v>44315</v>
      </c>
      <c r="C85" s="28">
        <v>1097</v>
      </c>
      <c r="D85" s="34" t="s">
        <v>119</v>
      </c>
      <c r="E85" s="23">
        <f>Table1[[#This Row],[Qty Entrada]]-Table1[[#This Row],[Qty Salida]]</f>
        <v>8</v>
      </c>
      <c r="F85" s="26" t="s">
        <v>9</v>
      </c>
      <c r="G85" s="26">
        <f>SUMIF([1]!Table3[Código Institucional],Existencia!C85:C294,[1]!Table3[Cantidad])</f>
        <v>11</v>
      </c>
      <c r="H85" s="26">
        <f>SUMIF([1]!Table2[Código Institucional],Existencia!C85:C294,[1]!Table2[Cantidad])</f>
        <v>3</v>
      </c>
      <c r="I85" s="38">
        <v>42</v>
      </c>
      <c r="J85" s="24">
        <f t="shared" si="5"/>
        <v>60.48</v>
      </c>
      <c r="K85" s="7">
        <f t="shared" si="4"/>
        <v>396.48</v>
      </c>
    </row>
    <row r="86" spans="1:11" x14ac:dyDescent="0.25">
      <c r="A86" s="29"/>
      <c r="B86" s="18"/>
      <c r="C86" s="10">
        <v>2065</v>
      </c>
      <c r="D86" s="9" t="s">
        <v>118</v>
      </c>
      <c r="E86" s="23">
        <f>Table1[[#This Row],[Qty Entrada]]-Table1[[#This Row],[Qty Salida]]</f>
        <v>15</v>
      </c>
      <c r="F86" s="26" t="s">
        <v>9</v>
      </c>
      <c r="G86" s="26">
        <f>SUMIF([1]!Table3[Código Institucional],Existencia!C86:C255,[1]!Table3[Cantidad])</f>
        <v>15</v>
      </c>
      <c r="H86" s="26">
        <f>SUMIF([1]!Table2[Código Institucional],Existencia!C86:C255,[1]!Table2[Cantidad])</f>
        <v>0</v>
      </c>
      <c r="I86" s="38">
        <v>45</v>
      </c>
      <c r="J86" s="24">
        <f t="shared" si="5"/>
        <v>121.5</v>
      </c>
      <c r="K86" s="7">
        <f t="shared" si="4"/>
        <v>796.5</v>
      </c>
    </row>
    <row r="87" spans="1:11" x14ac:dyDescent="0.25">
      <c r="A87" s="33">
        <v>43594</v>
      </c>
      <c r="B87" s="20">
        <v>44687</v>
      </c>
      <c r="C87" s="10">
        <v>1099</v>
      </c>
      <c r="D87" s="9" t="s">
        <v>117</v>
      </c>
      <c r="E87" s="23">
        <f>Table1[[#This Row],[Qty Entrada]]-Table1[[#This Row],[Qty Salida]]</f>
        <v>10</v>
      </c>
      <c r="F87" s="26" t="s">
        <v>9</v>
      </c>
      <c r="G87" s="26">
        <f>SUMIF([1]!Table3[Código Institucional],Existencia!C87:C269,[1]!Table3[Cantidad])</f>
        <v>10</v>
      </c>
      <c r="H87" s="26">
        <f>SUMIF([1]!Table2[Código Institucional],Existencia!C87:C269,[1]!Table2[Cantidad])</f>
        <v>0</v>
      </c>
      <c r="I87" s="38">
        <v>16</v>
      </c>
      <c r="J87" s="24">
        <f t="shared" si="5"/>
        <v>28.799999999999997</v>
      </c>
      <c r="K87" s="7">
        <f t="shared" si="4"/>
        <v>188.8</v>
      </c>
    </row>
    <row r="88" spans="1:11" x14ac:dyDescent="0.25">
      <c r="A88" s="29">
        <v>43594</v>
      </c>
      <c r="B88" s="18">
        <v>44315</v>
      </c>
      <c r="C88" s="28">
        <v>1098</v>
      </c>
      <c r="D88" s="34" t="s">
        <v>116</v>
      </c>
      <c r="E88" s="23">
        <f>Table1[[#This Row],[Qty Entrada]]-Table1[[#This Row],[Qty Salida]]</f>
        <v>6</v>
      </c>
      <c r="F88" s="26" t="s">
        <v>9</v>
      </c>
      <c r="G88" s="26">
        <f>SUMIF([1]!Table3[Código Institucional],Existencia!C88:C296,[1]!Table3[Cantidad])</f>
        <v>9</v>
      </c>
      <c r="H88" s="26">
        <f>SUMIF([1]!Table2[Código Institucional],Existencia!C88:C296,[1]!Table2[Cantidad])</f>
        <v>3</v>
      </c>
      <c r="I88" s="38">
        <v>20</v>
      </c>
      <c r="J88" s="24">
        <f t="shared" si="5"/>
        <v>21.599999999999998</v>
      </c>
      <c r="K88" s="7">
        <f t="shared" si="4"/>
        <v>141.6</v>
      </c>
    </row>
    <row r="89" spans="1:11" x14ac:dyDescent="0.25">
      <c r="A89" s="33">
        <v>43594</v>
      </c>
      <c r="B89" s="36">
        <v>44315</v>
      </c>
      <c r="C89" s="28">
        <v>1100</v>
      </c>
      <c r="D89" s="27" t="s">
        <v>115</v>
      </c>
      <c r="E89" s="23">
        <f>Table1[[#This Row],[Qty Entrada]]-Table1[[#This Row],[Qty Salida]]</f>
        <v>42</v>
      </c>
      <c r="F89" s="26" t="s">
        <v>1</v>
      </c>
      <c r="G89" s="26">
        <f>SUMIF([1]!Table3[Código Institucional],Existencia!C89:C297,[1]!Table3[Cantidad])</f>
        <v>47</v>
      </c>
      <c r="H89" s="26">
        <f>SUMIF([1]!Table2[Código Institucional],Existencia!C89:C297,[1]!Table2[Cantidad])</f>
        <v>5</v>
      </c>
      <c r="I89" s="38">
        <v>118</v>
      </c>
      <c r="J89" s="24">
        <f t="shared" si="5"/>
        <v>892.07999999999993</v>
      </c>
      <c r="K89" s="7">
        <f t="shared" si="4"/>
        <v>5848.08</v>
      </c>
    </row>
    <row r="90" spans="1:11" x14ac:dyDescent="0.25">
      <c r="A90" s="29">
        <v>43594</v>
      </c>
      <c r="B90" s="16">
        <v>44687</v>
      </c>
      <c r="C90" s="28">
        <v>1101</v>
      </c>
      <c r="D90" s="27" t="s">
        <v>114</v>
      </c>
      <c r="E90" s="23">
        <f>Table1[[#This Row],[Qty Entrada]]-Table1[[#This Row],[Qty Salida]]</f>
        <v>43</v>
      </c>
      <c r="F90" s="26" t="s">
        <v>1</v>
      </c>
      <c r="G90" s="26">
        <f>SUMIF([1]!Table3[Código Institucional],Existencia!C90:C298,[1]!Table3[Cantidad])</f>
        <v>50</v>
      </c>
      <c r="H90" s="26">
        <f>SUMIF([1]!Table2[Código Institucional],Existencia!C90:C298,[1]!Table2[Cantidad])</f>
        <v>7</v>
      </c>
      <c r="I90" s="38">
        <v>118</v>
      </c>
      <c r="J90" s="24">
        <f t="shared" si="5"/>
        <v>913.31999999999994</v>
      </c>
      <c r="K90" s="7">
        <f t="shared" si="4"/>
        <v>5987.32</v>
      </c>
    </row>
    <row r="91" spans="1:11" x14ac:dyDescent="0.25">
      <c r="A91" s="33">
        <v>43594</v>
      </c>
      <c r="B91" s="20">
        <v>44687</v>
      </c>
      <c r="C91" s="28">
        <v>1103</v>
      </c>
      <c r="D91" s="34" t="s">
        <v>113</v>
      </c>
      <c r="E91" s="23">
        <f>Table1[[#This Row],[Qty Entrada]]-Table1[[#This Row],[Qty Salida]]</f>
        <v>2</v>
      </c>
      <c r="F91" s="26" t="s">
        <v>14</v>
      </c>
      <c r="G91" s="26">
        <f>SUMIF([1]!Table3[Código Institucional],Existencia!C91:C300,[1]!Table3[Cantidad])</f>
        <v>2</v>
      </c>
      <c r="H91" s="26">
        <f>SUMIF([1]!Table2[Código Institucional],Existencia!C91:C300,[1]!Table2[Cantidad])</f>
        <v>0</v>
      </c>
      <c r="I91" s="38">
        <v>218</v>
      </c>
      <c r="J91" s="24">
        <f t="shared" si="5"/>
        <v>78.48</v>
      </c>
      <c r="K91" s="7">
        <f t="shared" si="4"/>
        <v>514.48</v>
      </c>
    </row>
    <row r="92" spans="1:11" x14ac:dyDescent="0.25">
      <c r="A92" s="29">
        <v>43594</v>
      </c>
      <c r="B92" s="16">
        <v>43717</v>
      </c>
      <c r="C92" s="28">
        <v>1106</v>
      </c>
      <c r="D92" s="27" t="s">
        <v>112</v>
      </c>
      <c r="E92" s="23">
        <f>Table1[[#This Row],[Qty Entrada]]-Table1[[#This Row],[Qty Salida]]</f>
        <v>8</v>
      </c>
      <c r="F92" s="26" t="s">
        <v>14</v>
      </c>
      <c r="G92" s="26">
        <f>SUMIF([1]!Table3[Código Institucional],Existencia!C92:C303,[1]!Table3[Cantidad])</f>
        <v>9</v>
      </c>
      <c r="H92" s="26">
        <f>SUMIF([1]!Table2[Código Institucional],Existencia!C92:C303,[1]!Table2[Cantidad])</f>
        <v>1</v>
      </c>
      <c r="I92" s="38">
        <v>220</v>
      </c>
      <c r="J92" s="24">
        <f t="shared" si="5"/>
        <v>316.8</v>
      </c>
      <c r="K92" s="7">
        <f t="shared" si="4"/>
        <v>2076.8000000000002</v>
      </c>
    </row>
    <row r="93" spans="1:11" x14ac:dyDescent="0.25">
      <c r="A93" s="33">
        <v>43594</v>
      </c>
      <c r="B93" s="20">
        <v>44687</v>
      </c>
      <c r="C93" s="28">
        <v>1107</v>
      </c>
      <c r="D93" s="27" t="s">
        <v>111</v>
      </c>
      <c r="E93" s="23">
        <f>Table1[[#This Row],[Qty Entrada]]-Table1[[#This Row],[Qty Salida]]</f>
        <v>23</v>
      </c>
      <c r="F93" s="26" t="s">
        <v>1</v>
      </c>
      <c r="G93" s="26">
        <f>SUMIF([1]!Table3[Código Institucional],Existencia!C93:C304,[1]!Table3[Cantidad])</f>
        <v>23</v>
      </c>
      <c r="H93" s="26">
        <f>SUMIF([1]!Table2[Código Institucional],Existencia!C93:C304,[1]!Table2[Cantidad])</f>
        <v>0</v>
      </c>
      <c r="I93" s="38">
        <v>65</v>
      </c>
      <c r="J93" s="24">
        <f t="shared" si="5"/>
        <v>269.09999999999997</v>
      </c>
      <c r="K93" s="7">
        <f t="shared" si="4"/>
        <v>1764.1</v>
      </c>
    </row>
    <row r="94" spans="1:11" x14ac:dyDescent="0.25">
      <c r="A94" s="29">
        <v>43594</v>
      </c>
      <c r="B94" s="16">
        <v>44687</v>
      </c>
      <c r="C94" s="28">
        <v>1108</v>
      </c>
      <c r="D94" s="27" t="s">
        <v>110</v>
      </c>
      <c r="E94" s="23">
        <f>Table1[[#This Row],[Qty Entrada]]-Table1[[#This Row],[Qty Salida]]</f>
        <v>17</v>
      </c>
      <c r="F94" s="26" t="s">
        <v>1</v>
      </c>
      <c r="G94" s="26">
        <f>SUMIF([1]!Table3[Código Institucional],Existencia!C94:C305,[1]!Table3[Cantidad])</f>
        <v>18</v>
      </c>
      <c r="H94" s="26">
        <f>SUMIF([1]!Table2[Código Institucional],Existencia!C94:C305,[1]!Table2[Cantidad])</f>
        <v>1</v>
      </c>
      <c r="I94" s="38">
        <v>45</v>
      </c>
      <c r="J94" s="24">
        <f t="shared" si="5"/>
        <v>137.69999999999999</v>
      </c>
      <c r="K94" s="7">
        <f t="shared" si="4"/>
        <v>902.7</v>
      </c>
    </row>
    <row r="95" spans="1:11" x14ac:dyDescent="0.25">
      <c r="A95" s="33">
        <v>43594</v>
      </c>
      <c r="B95" s="36">
        <v>44315</v>
      </c>
      <c r="C95" s="28">
        <v>1109</v>
      </c>
      <c r="D95" s="27" t="s">
        <v>109</v>
      </c>
      <c r="E95" s="23">
        <f>Table1[[#This Row],[Qty Entrada]]-Table1[[#This Row],[Qty Salida]]</f>
        <v>18</v>
      </c>
      <c r="F95" s="26" t="s">
        <v>1</v>
      </c>
      <c r="G95" s="26">
        <f>SUMIF([1]!Table3[Código Institucional],Existencia!C95:C306,[1]!Table3[Cantidad])</f>
        <v>19</v>
      </c>
      <c r="H95" s="26">
        <f>SUMIF([1]!Table2[Código Institucional],Existencia!C95:C306,[1]!Table2[Cantidad])</f>
        <v>1</v>
      </c>
      <c r="I95" s="38">
        <v>31</v>
      </c>
      <c r="J95" s="24">
        <f t="shared" si="5"/>
        <v>100.44</v>
      </c>
      <c r="K95" s="7">
        <f t="shared" si="4"/>
        <v>658.44</v>
      </c>
    </row>
    <row r="96" spans="1:11" x14ac:dyDescent="0.25">
      <c r="A96" s="29">
        <v>43594</v>
      </c>
      <c r="B96" s="16">
        <v>43717</v>
      </c>
      <c r="C96" s="28">
        <v>1111</v>
      </c>
      <c r="D96" s="27" t="s">
        <v>108</v>
      </c>
      <c r="E96" s="23">
        <f>Table1[[#This Row],[Qty Entrada]]-Table1[[#This Row],[Qty Salida]]</f>
        <v>16</v>
      </c>
      <c r="F96" s="26" t="s">
        <v>1</v>
      </c>
      <c r="G96" s="26">
        <f>SUMIF([1]!Table3[Código Institucional],Existencia!C96:C308,[1]!Table3[Cantidad])</f>
        <v>16</v>
      </c>
      <c r="H96" s="26">
        <f>SUMIF([1]!Table2[Código Institucional],Existencia!C96:C308,[1]!Table2[Cantidad])</f>
        <v>0</v>
      </c>
      <c r="I96" s="38">
        <v>5.25</v>
      </c>
      <c r="J96" s="24">
        <f t="shared" si="5"/>
        <v>15.12</v>
      </c>
      <c r="K96" s="7">
        <f t="shared" si="4"/>
        <v>99.12</v>
      </c>
    </row>
    <row r="97" spans="1:11" x14ac:dyDescent="0.25">
      <c r="A97" s="33">
        <v>43594</v>
      </c>
      <c r="B97" s="36">
        <v>44315</v>
      </c>
      <c r="C97" s="28">
        <v>1112</v>
      </c>
      <c r="D97" s="27" t="s">
        <v>107</v>
      </c>
      <c r="E97" s="23">
        <f>Table1[[#This Row],[Qty Entrada]]-Table1[[#This Row],[Qty Salida]]</f>
        <v>7</v>
      </c>
      <c r="F97" s="26" t="s">
        <v>1</v>
      </c>
      <c r="G97" s="26">
        <f>SUMIF([1]!Table3[Código Institucional],Existencia!C97:C309,[1]!Table3[Cantidad])</f>
        <v>9</v>
      </c>
      <c r="H97" s="26">
        <f>SUMIF([1]!Table2[Código Institucional],Existencia!C97:C309,[1]!Table2[Cantidad])</f>
        <v>2</v>
      </c>
      <c r="I97" s="38">
        <v>42</v>
      </c>
      <c r="J97" s="24">
        <f t="shared" si="5"/>
        <v>52.919999999999995</v>
      </c>
      <c r="K97" s="7">
        <f t="shared" si="4"/>
        <v>346.92</v>
      </c>
    </row>
    <row r="98" spans="1:11" x14ac:dyDescent="0.25">
      <c r="A98" s="29">
        <v>43594</v>
      </c>
      <c r="B98" s="16">
        <v>44687</v>
      </c>
      <c r="C98" s="28">
        <v>1113</v>
      </c>
      <c r="D98" s="27" t="s">
        <v>106</v>
      </c>
      <c r="E98" s="23">
        <f>Table1[[#This Row],[Qty Entrada]]-Table1[[#This Row],[Qty Salida]]</f>
        <v>11</v>
      </c>
      <c r="F98" s="26" t="s">
        <v>1</v>
      </c>
      <c r="G98" s="26">
        <f>SUMIF([1]!Table3[Código Institucional],Existencia!C98:C310,[1]!Table3[Cantidad])</f>
        <v>11</v>
      </c>
      <c r="H98" s="26">
        <f>SUMIF([1]!Table2[Código Institucional],Existencia!C98:C310,[1]!Table2[Cantidad])</f>
        <v>0</v>
      </c>
      <c r="I98" s="38">
        <v>7.95</v>
      </c>
      <c r="J98" s="24">
        <f t="shared" si="5"/>
        <v>15.741</v>
      </c>
      <c r="K98" s="7">
        <f t="shared" si="4"/>
        <v>103.191</v>
      </c>
    </row>
    <row r="99" spans="1:11" x14ac:dyDescent="0.25">
      <c r="A99" s="33">
        <v>44687</v>
      </c>
      <c r="B99" s="36">
        <v>44315</v>
      </c>
      <c r="C99" s="28">
        <v>1114</v>
      </c>
      <c r="D99" s="27" t="s">
        <v>105</v>
      </c>
      <c r="E99" s="23">
        <f>Table1[[#This Row],[Qty Entrada]]-Table1[[#This Row],[Qty Salida]]</f>
        <v>11</v>
      </c>
      <c r="F99" s="26" t="s">
        <v>1</v>
      </c>
      <c r="G99" s="26">
        <f>SUMIF([1]!Table3[Código Institucional],Existencia!C99:C311,[1]!Table3[Cantidad])</f>
        <v>11</v>
      </c>
      <c r="H99" s="26">
        <f>SUMIF([1]!Table2[Código Institucional],Existencia!C99:C311,[1]!Table2[Cantidad])</f>
        <v>0</v>
      </c>
      <c r="I99" s="38">
        <v>6.95</v>
      </c>
      <c r="J99" s="24">
        <f t="shared" si="5"/>
        <v>13.760999999999999</v>
      </c>
      <c r="K99" s="7">
        <f t="shared" si="4"/>
        <v>90.210999999999999</v>
      </c>
    </row>
    <row r="100" spans="1:11" x14ac:dyDescent="0.25">
      <c r="A100" s="29">
        <v>44687</v>
      </c>
      <c r="B100" s="16">
        <v>43717</v>
      </c>
      <c r="C100" s="28">
        <v>1115</v>
      </c>
      <c r="D100" s="27" t="s">
        <v>104</v>
      </c>
      <c r="E100" s="23">
        <f>Table1[[#This Row],[Qty Entrada]]-Table1[[#This Row],[Qty Salida]]</f>
        <v>10</v>
      </c>
      <c r="F100" s="26" t="s">
        <v>9</v>
      </c>
      <c r="G100" s="26">
        <f>SUMIF([1]!Table3[Código Institucional],Existencia!C100:C312,[1]!Table3[Cantidad])</f>
        <v>10</v>
      </c>
      <c r="H100" s="26">
        <f>SUMIF([1]!Table2[Código Institucional],Existencia!C100:C312,[1]!Table2[Cantidad])</f>
        <v>0</v>
      </c>
      <c r="I100" s="38">
        <v>35</v>
      </c>
      <c r="J100" s="24">
        <f t="shared" si="5"/>
        <v>63</v>
      </c>
      <c r="K100" s="7">
        <f t="shared" si="4"/>
        <v>413</v>
      </c>
    </row>
    <row r="101" spans="1:11" x14ac:dyDescent="0.25">
      <c r="A101" s="33">
        <v>44687</v>
      </c>
      <c r="B101" s="20">
        <v>43717</v>
      </c>
      <c r="C101" s="28">
        <v>1117</v>
      </c>
      <c r="D101" s="27" t="s">
        <v>103</v>
      </c>
      <c r="E101" s="23">
        <f>Table1[[#This Row],[Qty Entrada]]-Table1[[#This Row],[Qty Salida]]</f>
        <v>10</v>
      </c>
      <c r="F101" s="26" t="s">
        <v>1</v>
      </c>
      <c r="G101" s="26">
        <f>SUMIF([1]!Table3[Código Institucional],Existencia!C101:C314,[1]!Table3[Cantidad])</f>
        <v>11</v>
      </c>
      <c r="H101" s="26">
        <f>SUMIF([1]!Table2[Código Institucional],Existencia!C101:C314,[1]!Table2[Cantidad])</f>
        <v>1</v>
      </c>
      <c r="I101" s="38">
        <v>75</v>
      </c>
      <c r="J101" s="24">
        <f t="shared" si="5"/>
        <v>135</v>
      </c>
      <c r="K101" s="7">
        <f t="shared" si="4"/>
        <v>885</v>
      </c>
    </row>
    <row r="102" spans="1:11" x14ac:dyDescent="0.25">
      <c r="A102" s="29">
        <v>43594</v>
      </c>
      <c r="B102" s="16">
        <v>44687</v>
      </c>
      <c r="C102" s="28">
        <v>1119</v>
      </c>
      <c r="D102" s="27" t="s">
        <v>102</v>
      </c>
      <c r="E102" s="23">
        <f>Table1[[#This Row],[Qty Entrada]]-Table1[[#This Row],[Qty Salida]]</f>
        <v>17</v>
      </c>
      <c r="F102" s="26" t="s">
        <v>1</v>
      </c>
      <c r="G102" s="26">
        <f>SUMIF([1]!Table3[Código Institucional],Existencia!C102:C316,[1]!Table3[Cantidad])</f>
        <v>21</v>
      </c>
      <c r="H102" s="26">
        <f>SUMIF([1]!Table2[Código Institucional],Existencia!C102:C316,[1]!Table2[Cantidad])</f>
        <v>4</v>
      </c>
      <c r="I102" s="38">
        <v>10</v>
      </c>
      <c r="J102" s="24">
        <f t="shared" si="5"/>
        <v>30.599999999999998</v>
      </c>
      <c r="K102" s="7">
        <f t="shared" si="4"/>
        <v>200.6</v>
      </c>
    </row>
    <row r="103" spans="1:11" x14ac:dyDescent="0.25">
      <c r="A103" s="33">
        <v>43594</v>
      </c>
      <c r="B103" s="20">
        <v>44687</v>
      </c>
      <c r="C103" s="28">
        <v>1120</v>
      </c>
      <c r="D103" s="27" t="s">
        <v>101</v>
      </c>
      <c r="E103" s="23">
        <f>Table1[[#This Row],[Qty Entrada]]-Table1[[#This Row],[Qty Salida]]</f>
        <v>62</v>
      </c>
      <c r="F103" s="26" t="s">
        <v>1</v>
      </c>
      <c r="G103" s="26">
        <f>SUMIF([1]!Table3[Código Institucional],Existencia!C103:C317,[1]!Table3[Cantidad])</f>
        <v>62</v>
      </c>
      <c r="H103" s="26">
        <f>SUMIF([1]!Table2[Código Institucional],Existencia!C103:C317,[1]!Table2[Cantidad])</f>
        <v>0</v>
      </c>
      <c r="I103" s="38">
        <v>20</v>
      </c>
      <c r="J103" s="24">
        <f t="shared" si="5"/>
        <v>223.2</v>
      </c>
      <c r="K103" s="7">
        <f t="shared" ref="K103:K134" si="6">E103*I103+J103</f>
        <v>1463.2</v>
      </c>
    </row>
    <row r="104" spans="1:11" x14ac:dyDescent="0.25">
      <c r="A104" s="29">
        <v>43594</v>
      </c>
      <c r="B104" s="16">
        <v>44687</v>
      </c>
      <c r="C104" s="35">
        <v>1122</v>
      </c>
      <c r="D104" s="34" t="s">
        <v>100</v>
      </c>
      <c r="E104" s="23">
        <f>Table1[[#This Row],[Qty Entrada]]-Table1[[#This Row],[Qty Salida]]</f>
        <v>36</v>
      </c>
      <c r="F104" s="26" t="s">
        <v>1</v>
      </c>
      <c r="G104" s="26">
        <f>SUMIF([1]!Table3[Código Institucional],Existencia!C104:C319,[1]!Table3[Cantidad])</f>
        <v>36</v>
      </c>
      <c r="H104" s="26">
        <f>SUMIF([1]!Table2[Código Institucional],Existencia!C104:C319,[1]!Table2[Cantidad])</f>
        <v>0</v>
      </c>
      <c r="I104" s="38">
        <v>145</v>
      </c>
      <c r="J104" s="24">
        <f t="shared" si="5"/>
        <v>939.59999999999991</v>
      </c>
      <c r="K104" s="7">
        <f t="shared" si="6"/>
        <v>6159.6</v>
      </c>
    </row>
    <row r="105" spans="1:11" x14ac:dyDescent="0.25">
      <c r="A105" s="33">
        <v>43594</v>
      </c>
      <c r="B105" s="20">
        <v>44687</v>
      </c>
      <c r="C105" s="35">
        <v>1123</v>
      </c>
      <c r="D105" s="34" t="s">
        <v>99</v>
      </c>
      <c r="E105" s="23">
        <f>Table1[[#This Row],[Qty Entrada]]-Table1[[#This Row],[Qty Salida]]</f>
        <v>61</v>
      </c>
      <c r="F105" s="26" t="s">
        <v>1</v>
      </c>
      <c r="G105" s="26">
        <f>SUMIF([1]!Table3[Código Institucional],Existencia!C105:C320,[1]!Table3[Cantidad])</f>
        <v>62</v>
      </c>
      <c r="H105" s="26">
        <f>SUMIF([1]!Table2[Código Institucional],Existencia!C105:C320,[1]!Table2[Cantidad])</f>
        <v>1</v>
      </c>
      <c r="I105" s="38">
        <v>135</v>
      </c>
      <c r="J105" s="24">
        <f t="shared" si="5"/>
        <v>1482.3</v>
      </c>
      <c r="K105" s="7">
        <f t="shared" si="6"/>
        <v>9717.2999999999993</v>
      </c>
    </row>
    <row r="106" spans="1:11" x14ac:dyDescent="0.25">
      <c r="A106" s="29">
        <v>43594</v>
      </c>
      <c r="B106" s="18">
        <v>44315</v>
      </c>
      <c r="C106" s="35">
        <v>1124</v>
      </c>
      <c r="D106" s="34" t="s">
        <v>98</v>
      </c>
      <c r="E106" s="23">
        <f>Table1[[#This Row],[Qty Entrada]]-Table1[[#This Row],[Qty Salida]]</f>
        <v>28</v>
      </c>
      <c r="F106" s="26" t="s">
        <v>1</v>
      </c>
      <c r="G106" s="26">
        <f>SUMIF([1]!Table3[Código Institucional],Existencia!C106:C321,[1]!Table3[Cantidad])</f>
        <v>30</v>
      </c>
      <c r="H106" s="26">
        <f>SUMIF([1]!Table2[Código Institucional],Existencia!C106:C321,[1]!Table2[Cantidad])</f>
        <v>2</v>
      </c>
      <c r="I106" s="38">
        <v>195</v>
      </c>
      <c r="J106" s="24">
        <f t="shared" ref="J106:J137" si="7">I106*18%*E106</f>
        <v>982.80000000000007</v>
      </c>
      <c r="K106" s="7">
        <f t="shared" si="6"/>
        <v>6442.8</v>
      </c>
    </row>
    <row r="107" spans="1:11" x14ac:dyDescent="0.25">
      <c r="A107" s="33">
        <v>43594</v>
      </c>
      <c r="B107" s="20">
        <v>43717</v>
      </c>
      <c r="C107" s="35">
        <v>1125</v>
      </c>
      <c r="D107" s="34" t="s">
        <v>97</v>
      </c>
      <c r="E107" s="23">
        <f>Table1[[#This Row],[Qty Entrada]]-Table1[[#This Row],[Qty Salida]]</f>
        <v>27</v>
      </c>
      <c r="F107" s="26" t="s">
        <v>1</v>
      </c>
      <c r="G107" s="26">
        <f>SUMIF([1]!Table3[Código Institucional],Existencia!C107:C322,[1]!Table3[Cantidad])</f>
        <v>32</v>
      </c>
      <c r="H107" s="26">
        <f>SUMIF([1]!Table2[Código Institucional],Existencia!C107:C322,[1]!Table2[Cantidad])</f>
        <v>5</v>
      </c>
      <c r="I107" s="38">
        <v>288.14</v>
      </c>
      <c r="J107" s="24">
        <f t="shared" si="7"/>
        <v>1400.3603999999998</v>
      </c>
      <c r="K107" s="7">
        <f t="shared" si="6"/>
        <v>9180.1404000000002</v>
      </c>
    </row>
    <row r="108" spans="1:11" x14ac:dyDescent="0.25">
      <c r="A108" s="29">
        <v>43594</v>
      </c>
      <c r="B108" s="16">
        <v>43717</v>
      </c>
      <c r="C108" s="35">
        <v>1126</v>
      </c>
      <c r="D108" s="34" t="s">
        <v>96</v>
      </c>
      <c r="E108" s="23">
        <f>Table1[[#This Row],[Qty Entrada]]-Table1[[#This Row],[Qty Salida]]</f>
        <v>45</v>
      </c>
      <c r="F108" s="26" t="s">
        <v>1</v>
      </c>
      <c r="G108" s="26">
        <f>SUMIF([1]!Table3[Código Institucional],Existencia!C108:C323,[1]!Table3[Cantidad])</f>
        <v>53</v>
      </c>
      <c r="H108" s="26">
        <f>SUMIF([1]!Table2[Código Institucional],Existencia!C108:C323,[1]!Table2[Cantidad])</f>
        <v>8</v>
      </c>
      <c r="I108" s="38">
        <v>330.1</v>
      </c>
      <c r="J108" s="24">
        <f t="shared" si="7"/>
        <v>2673.81</v>
      </c>
      <c r="K108" s="7">
        <f t="shared" si="6"/>
        <v>17528.310000000001</v>
      </c>
    </row>
    <row r="109" spans="1:11" x14ac:dyDescent="0.25">
      <c r="A109" s="33">
        <v>43594</v>
      </c>
      <c r="B109" s="20">
        <v>43717</v>
      </c>
      <c r="C109" s="35">
        <v>1127</v>
      </c>
      <c r="D109" s="34" t="s">
        <v>95</v>
      </c>
      <c r="E109" s="23">
        <f>Table1[[#This Row],[Qty Entrada]]-Table1[[#This Row],[Qty Salida]]</f>
        <v>23</v>
      </c>
      <c r="F109" s="26" t="s">
        <v>1</v>
      </c>
      <c r="G109" s="26">
        <f>SUMIF([1]!Table3[Código Institucional],Existencia!C109:C324,[1]!Table3[Cantidad])</f>
        <v>26</v>
      </c>
      <c r="H109" s="26">
        <f>SUMIF([1]!Table2[Código Institucional],Existencia!C109:C324,[1]!Table2[Cantidad])</f>
        <v>3</v>
      </c>
      <c r="I109" s="38">
        <v>778</v>
      </c>
      <c r="J109" s="24">
        <f t="shared" si="7"/>
        <v>3220.9199999999996</v>
      </c>
      <c r="K109" s="7">
        <f t="shared" si="6"/>
        <v>21114.92</v>
      </c>
    </row>
    <row r="110" spans="1:11" x14ac:dyDescent="0.25">
      <c r="A110" s="29">
        <v>43594</v>
      </c>
      <c r="B110" s="16">
        <v>44687</v>
      </c>
      <c r="C110" s="28">
        <v>1128</v>
      </c>
      <c r="D110" s="27" t="s">
        <v>94</v>
      </c>
      <c r="E110" s="23">
        <f>Table1[[#This Row],[Qty Entrada]]-Table1[[#This Row],[Qty Salida]]</f>
        <v>40</v>
      </c>
      <c r="F110" s="26" t="s">
        <v>1</v>
      </c>
      <c r="G110" s="26">
        <f>SUMIF([1]!Table3[Código Institucional],Existencia!C110:C325,[1]!Table3[Cantidad])</f>
        <v>40</v>
      </c>
      <c r="H110" s="26">
        <f>SUMIF([1]!Table2[Código Institucional],Existencia!C110:C325,[1]!Table2[Cantidad])</f>
        <v>0</v>
      </c>
      <c r="I110" s="38">
        <v>7.48</v>
      </c>
      <c r="J110" s="24">
        <f t="shared" si="7"/>
        <v>53.856000000000002</v>
      </c>
      <c r="K110" s="7">
        <f t="shared" si="6"/>
        <v>353.05600000000004</v>
      </c>
    </row>
    <row r="111" spans="1:11" x14ac:dyDescent="0.25">
      <c r="A111" s="37">
        <v>44680</v>
      </c>
      <c r="B111" s="20">
        <v>44687</v>
      </c>
      <c r="C111" s="28">
        <v>1129</v>
      </c>
      <c r="D111" s="27" t="s">
        <v>93</v>
      </c>
      <c r="E111" s="23">
        <f>Table1[[#This Row],[Qty Entrada]]-Table1[[#This Row],[Qty Salida]]</f>
        <v>36</v>
      </c>
      <c r="F111" s="26" t="s">
        <v>1</v>
      </c>
      <c r="G111" s="26">
        <f>SUMIF([1]!Table3[Código Institucional],Existencia!C111:C326,[1]!Table3[Cantidad])</f>
        <v>36</v>
      </c>
      <c r="H111" s="26">
        <f>SUMIF([1]!Table2[Código Institucional],Existencia!C111:C326,[1]!Table2[Cantidad])</f>
        <v>0</v>
      </c>
      <c r="I111" s="38">
        <v>9.65</v>
      </c>
      <c r="J111" s="24">
        <f t="shared" si="7"/>
        <v>62.532000000000004</v>
      </c>
      <c r="K111" s="7">
        <f t="shared" si="6"/>
        <v>409.93200000000002</v>
      </c>
    </row>
    <row r="112" spans="1:11" x14ac:dyDescent="0.25">
      <c r="A112" s="32">
        <v>44680</v>
      </c>
      <c r="B112" s="16">
        <v>44687</v>
      </c>
      <c r="C112" s="28">
        <v>1130</v>
      </c>
      <c r="D112" s="27" t="s">
        <v>92</v>
      </c>
      <c r="E112" s="23">
        <f>Table1[[#This Row],[Qty Entrada]]-Table1[[#This Row],[Qty Salida]]</f>
        <v>152</v>
      </c>
      <c r="F112" s="26" t="s">
        <v>1</v>
      </c>
      <c r="G112" s="26">
        <f>SUMIF([1]!Table3[Código Institucional],Existencia!C112:C327,[1]!Table3[Cantidad])</f>
        <v>152</v>
      </c>
      <c r="H112" s="26">
        <f>SUMIF([1]!Table2[Código Institucional],Existencia!C112:C327,[1]!Table2[Cantidad])</f>
        <v>0</v>
      </c>
      <c r="I112" s="38">
        <v>10.15</v>
      </c>
      <c r="J112" s="24">
        <f t="shared" si="7"/>
        <v>277.70400000000001</v>
      </c>
      <c r="K112" s="7">
        <f t="shared" si="6"/>
        <v>1820.5039999999999</v>
      </c>
    </row>
    <row r="113" spans="1:11" x14ac:dyDescent="0.25">
      <c r="A113" s="33">
        <v>43594</v>
      </c>
      <c r="B113" s="20">
        <v>43717</v>
      </c>
      <c r="C113" s="28">
        <v>1131</v>
      </c>
      <c r="D113" s="27" t="s">
        <v>91</v>
      </c>
      <c r="E113" s="23">
        <f>Table1[[#This Row],[Qty Entrada]]-Table1[[#This Row],[Qty Salida]]</f>
        <v>59</v>
      </c>
      <c r="F113" s="26" t="s">
        <v>1</v>
      </c>
      <c r="G113" s="26">
        <f>SUMIF([1]!Table3[Código Institucional],Existencia!C113:C328,[1]!Table3[Cantidad])</f>
        <v>59</v>
      </c>
      <c r="H113" s="26">
        <f>SUMIF([1]!Table2[Código Institucional],Existencia!C113:C328,[1]!Table2[Cantidad])</f>
        <v>0</v>
      </c>
      <c r="I113" s="38">
        <v>12.5</v>
      </c>
      <c r="J113" s="24">
        <f t="shared" si="7"/>
        <v>132.75</v>
      </c>
      <c r="K113" s="7">
        <f t="shared" si="6"/>
        <v>870.25</v>
      </c>
    </row>
    <row r="114" spans="1:11" x14ac:dyDescent="0.25">
      <c r="A114" s="29">
        <v>43594</v>
      </c>
      <c r="B114" s="16">
        <v>43717</v>
      </c>
      <c r="C114" s="28">
        <v>1132</v>
      </c>
      <c r="D114" s="27" t="s">
        <v>90</v>
      </c>
      <c r="E114" s="23">
        <f>Table1[[#This Row],[Qty Entrada]]-Table1[[#This Row],[Qty Salida]]</f>
        <v>132</v>
      </c>
      <c r="F114" s="26" t="s">
        <v>1</v>
      </c>
      <c r="G114" s="26">
        <f>SUMIF([1]!Table3[Código Institucional],Existencia!C114:C329,[1]!Table3[Cantidad])</f>
        <v>132</v>
      </c>
      <c r="H114" s="26">
        <f>SUMIF([1]!Table2[Código Institucional],Existencia!C114:C329,[1]!Table2[Cantidad])</f>
        <v>0</v>
      </c>
      <c r="I114" s="38">
        <v>15</v>
      </c>
      <c r="J114" s="24">
        <f t="shared" si="7"/>
        <v>356.4</v>
      </c>
      <c r="K114" s="7">
        <f t="shared" si="6"/>
        <v>2336.4</v>
      </c>
    </row>
    <row r="115" spans="1:11" x14ac:dyDescent="0.25">
      <c r="A115" s="33">
        <v>43594</v>
      </c>
      <c r="B115" s="20">
        <v>44687</v>
      </c>
      <c r="C115" s="28">
        <v>1133</v>
      </c>
      <c r="D115" s="27" t="s">
        <v>89</v>
      </c>
      <c r="E115" s="23">
        <f>Table1[[#This Row],[Qty Entrada]]-Table1[[#This Row],[Qty Salida]]</f>
        <v>4</v>
      </c>
      <c r="F115" s="1" t="s">
        <v>1</v>
      </c>
      <c r="G115" s="26">
        <f>SUMIF([1]!Table3[Código Institucional],Existencia!C115:C330,[1]!Table3[Cantidad])</f>
        <v>5</v>
      </c>
      <c r="H115" s="26">
        <f>SUMIF([1]!Table2[Código Institucional],Existencia!C115:C330,[1]!Table2[Cantidad])</f>
        <v>1</v>
      </c>
      <c r="I115" s="2">
        <v>98</v>
      </c>
      <c r="J115" s="24">
        <f t="shared" si="7"/>
        <v>70.56</v>
      </c>
      <c r="K115" s="7">
        <f t="shared" si="6"/>
        <v>462.56</v>
      </c>
    </row>
    <row r="116" spans="1:11" x14ac:dyDescent="0.25">
      <c r="A116" s="29"/>
      <c r="B116" s="16"/>
      <c r="C116" s="10">
        <v>2071</v>
      </c>
      <c r="D116" s="9" t="s">
        <v>88</v>
      </c>
      <c r="E116" s="23">
        <f>Table1[[#This Row],[Qty Entrada]]-Table1[[#This Row],[Qty Salida]]</f>
        <v>6</v>
      </c>
      <c r="F116" s="1" t="s">
        <v>1</v>
      </c>
      <c r="G116" s="26">
        <f>SUMIF([1]!Table3[Código Institucional],Existencia!C116:C289,[1]!Table3[Cantidad])</f>
        <v>6</v>
      </c>
      <c r="H116" s="26">
        <f>SUMIF([1]!Table2[Código Institucional],Existencia!C116:C289,[1]!Table2[Cantidad])</f>
        <v>0</v>
      </c>
      <c r="I116" s="2">
        <v>205</v>
      </c>
      <c r="J116" s="24">
        <f t="shared" si="7"/>
        <v>221.39999999999998</v>
      </c>
      <c r="K116" s="7">
        <f t="shared" si="6"/>
        <v>1451.4</v>
      </c>
    </row>
    <row r="117" spans="1:11" x14ac:dyDescent="0.25">
      <c r="A117" s="29">
        <v>43594</v>
      </c>
      <c r="B117" s="16">
        <v>43717</v>
      </c>
      <c r="C117" s="28">
        <v>1140</v>
      </c>
      <c r="D117" s="27" t="s">
        <v>87</v>
      </c>
      <c r="E117" s="23">
        <f>Table1[[#This Row],[Qty Entrada]]-Table1[[#This Row],[Qty Salida]]</f>
        <v>2</v>
      </c>
      <c r="F117" s="1" t="s">
        <v>1</v>
      </c>
      <c r="G117" s="26">
        <f>SUMIF([1]!Table3[Código Institucional],Existencia!C117:C337,[1]!Table3[Cantidad])</f>
        <v>3</v>
      </c>
      <c r="H117" s="26">
        <f>SUMIF([1]!Table2[Código Institucional],Existencia!C117:C337,[1]!Table2[Cantidad])</f>
        <v>1</v>
      </c>
      <c r="I117" s="2">
        <v>338</v>
      </c>
      <c r="J117" s="24">
        <f t="shared" si="7"/>
        <v>121.67999999999999</v>
      </c>
      <c r="K117" s="7">
        <f t="shared" si="6"/>
        <v>797.68</v>
      </c>
    </row>
    <row r="118" spans="1:11" x14ac:dyDescent="0.25">
      <c r="A118" s="33">
        <v>43594</v>
      </c>
      <c r="B118" s="20">
        <v>43717</v>
      </c>
      <c r="C118" s="28">
        <v>1141</v>
      </c>
      <c r="D118" s="27" t="s">
        <v>86</v>
      </c>
      <c r="E118" s="23">
        <f>Table1[[#This Row],[Qty Entrada]]-Table1[[#This Row],[Qty Salida]]</f>
        <v>18</v>
      </c>
      <c r="F118" s="1" t="s">
        <v>1</v>
      </c>
      <c r="G118" s="26">
        <f>SUMIF([1]!Table3[Código Institucional],Existencia!C118:C338,[1]!Table3[Cantidad])</f>
        <v>23</v>
      </c>
      <c r="H118" s="26">
        <f>SUMIF([1]!Table2[Código Institucional],Existencia!C118:C338,[1]!Table2[Cantidad])</f>
        <v>5</v>
      </c>
      <c r="I118" s="2">
        <v>14.61</v>
      </c>
      <c r="J118" s="24">
        <f t="shared" si="7"/>
        <v>47.336399999999998</v>
      </c>
      <c r="K118" s="7">
        <f t="shared" si="6"/>
        <v>310.31640000000004</v>
      </c>
    </row>
    <row r="119" spans="1:11" x14ac:dyDescent="0.25">
      <c r="A119" s="29"/>
      <c r="B119" s="16"/>
      <c r="C119" s="10">
        <v>2066</v>
      </c>
      <c r="D119" s="9" t="s">
        <v>85</v>
      </c>
      <c r="E119" s="23">
        <f>Table1[[#This Row],[Qty Entrada]]-Table1[[#This Row],[Qty Salida]]</f>
        <v>10</v>
      </c>
      <c r="F119" s="1" t="s">
        <v>1</v>
      </c>
      <c r="G119" s="26">
        <f>SUMIF([1]!Table3[Código Institucional],Existencia!C119:C287,[1]!Table3[Cantidad])</f>
        <v>10</v>
      </c>
      <c r="H119" s="26">
        <f>SUMIF([1]!Table2[Código Institucional],Existencia!C119:C287,[1]!Table2[Cantidad])</f>
        <v>0</v>
      </c>
      <c r="I119" s="2">
        <v>22.75</v>
      </c>
      <c r="J119" s="24">
        <f t="shared" si="7"/>
        <v>40.949999999999996</v>
      </c>
      <c r="K119" s="7">
        <f t="shared" si="6"/>
        <v>268.45</v>
      </c>
    </row>
    <row r="120" spans="1:11" x14ac:dyDescent="0.25">
      <c r="A120" s="29">
        <v>43594</v>
      </c>
      <c r="B120" s="16">
        <v>43717</v>
      </c>
      <c r="C120" s="28">
        <v>1142</v>
      </c>
      <c r="D120" s="27" t="s">
        <v>84</v>
      </c>
      <c r="E120" s="23">
        <f>Table1[[#This Row],[Qty Entrada]]-Table1[[#This Row],[Qty Salida]]</f>
        <v>2</v>
      </c>
      <c r="F120" s="1" t="s">
        <v>1</v>
      </c>
      <c r="G120" s="26">
        <f>SUMIF([1]!Table3[Código Institucional],Existencia!C120:C339,[1]!Table3[Cantidad])</f>
        <v>2</v>
      </c>
      <c r="H120" s="26">
        <f>SUMIF([1]!Table2[Código Institucional],Existencia!C120:C339,[1]!Table2[Cantidad])</f>
        <v>0</v>
      </c>
      <c r="I120" s="2">
        <v>396</v>
      </c>
      <c r="J120" s="24">
        <f t="shared" si="7"/>
        <v>142.56</v>
      </c>
      <c r="K120" s="7">
        <f t="shared" si="6"/>
        <v>934.56</v>
      </c>
    </row>
    <row r="121" spans="1:11" x14ac:dyDescent="0.25">
      <c r="A121" s="33">
        <v>43594</v>
      </c>
      <c r="B121" s="20">
        <v>43717</v>
      </c>
      <c r="C121" s="28">
        <v>1143</v>
      </c>
      <c r="D121" s="27" t="s">
        <v>83</v>
      </c>
      <c r="E121" s="23">
        <f>Table1[[#This Row],[Qty Entrada]]-Table1[[#This Row],[Qty Salida]]</f>
        <v>2</v>
      </c>
      <c r="F121" s="1" t="s">
        <v>1</v>
      </c>
      <c r="G121" s="26">
        <f>SUMIF([1]!Table3[Código Institucional],Existencia!C121:C340,[1]!Table3[Cantidad])</f>
        <v>2</v>
      </c>
      <c r="H121" s="26">
        <f>SUMIF([1]!Table2[Código Institucional],Existencia!C121:C340,[1]!Table2[Cantidad])</f>
        <v>0</v>
      </c>
      <c r="I121" s="2">
        <v>985</v>
      </c>
      <c r="J121" s="24">
        <f t="shared" si="7"/>
        <v>354.59999999999997</v>
      </c>
      <c r="K121" s="7">
        <f t="shared" si="6"/>
        <v>2324.6</v>
      </c>
    </row>
    <row r="122" spans="1:11" x14ac:dyDescent="0.25">
      <c r="A122" s="29">
        <v>43594</v>
      </c>
      <c r="B122" s="16">
        <v>43717</v>
      </c>
      <c r="C122" s="28">
        <v>1144</v>
      </c>
      <c r="D122" s="27" t="s">
        <v>82</v>
      </c>
      <c r="E122" s="23">
        <f>Table1[[#This Row],[Qty Entrada]]-Table1[[#This Row],[Qty Salida]]</f>
        <v>4</v>
      </c>
      <c r="F122" s="1" t="s">
        <v>1</v>
      </c>
      <c r="G122" s="26">
        <f>SUMIF([1]!Table3[Código Institucional],Existencia!C122:C341,[1]!Table3[Cantidad])</f>
        <v>4</v>
      </c>
      <c r="H122" s="26">
        <f>SUMIF([1]!Table2[Código Institucional],Existencia!C122:C341,[1]!Table2[Cantidad])</f>
        <v>0</v>
      </c>
      <c r="I122" s="2">
        <v>725</v>
      </c>
      <c r="J122" s="24">
        <f t="shared" si="7"/>
        <v>522</v>
      </c>
      <c r="K122" s="7">
        <f t="shared" si="6"/>
        <v>3422</v>
      </c>
    </row>
    <row r="123" spans="1:11" x14ac:dyDescent="0.25">
      <c r="A123" s="37">
        <v>44680</v>
      </c>
      <c r="B123" s="20">
        <v>44687</v>
      </c>
      <c r="C123" s="28">
        <v>1145</v>
      </c>
      <c r="D123" s="27" t="s">
        <v>81</v>
      </c>
      <c r="E123" s="23">
        <f>Table1[[#This Row],[Qty Entrada]]-Table1[[#This Row],[Qty Salida]]</f>
        <v>3</v>
      </c>
      <c r="F123" s="1" t="s">
        <v>1</v>
      </c>
      <c r="G123" s="26">
        <f>SUMIF([1]!Table3[Código Institucional],Existencia!C123:C342,[1]!Table3[Cantidad])</f>
        <v>3</v>
      </c>
      <c r="H123" s="26">
        <f>SUMIF([1]!Table2[Código Institucional],Existencia!C123:C342,[1]!Table2[Cantidad])</f>
        <v>0</v>
      </c>
      <c r="I123" s="2">
        <v>63.59</v>
      </c>
      <c r="J123" s="24">
        <f t="shared" si="7"/>
        <v>34.3386</v>
      </c>
      <c r="K123" s="7">
        <f t="shared" si="6"/>
        <v>225.10860000000002</v>
      </c>
    </row>
    <row r="124" spans="1:11" x14ac:dyDescent="0.25">
      <c r="A124" s="29">
        <v>43594</v>
      </c>
      <c r="B124" s="16">
        <v>43717</v>
      </c>
      <c r="C124" s="28">
        <v>1146</v>
      </c>
      <c r="D124" t="s">
        <v>80</v>
      </c>
      <c r="E124" s="23">
        <f>Table1[[#This Row],[Qty Entrada]]-Table1[[#This Row],[Qty Salida]]</f>
        <v>4</v>
      </c>
      <c r="F124" s="1" t="s">
        <v>1</v>
      </c>
      <c r="G124" s="26">
        <f>SUMIF([1]!Table3[Código Institucional],Existencia!C124:C343,[1]!Table3[Cantidad])</f>
        <v>4</v>
      </c>
      <c r="H124" s="26">
        <f>SUMIF([1]!Table2[Código Institucional],Existencia!C124:C343,[1]!Table2[Cantidad])</f>
        <v>0</v>
      </c>
      <c r="I124" s="2">
        <v>110</v>
      </c>
      <c r="J124" s="24">
        <f t="shared" si="7"/>
        <v>79.2</v>
      </c>
      <c r="K124" s="7">
        <f t="shared" si="6"/>
        <v>519.20000000000005</v>
      </c>
    </row>
    <row r="125" spans="1:11" x14ac:dyDescent="0.25">
      <c r="A125" s="37">
        <v>44680</v>
      </c>
      <c r="B125" s="20">
        <v>44687</v>
      </c>
      <c r="C125" s="28">
        <v>1147</v>
      </c>
      <c r="D125" t="s">
        <v>79</v>
      </c>
      <c r="E125" s="23">
        <f>Table1[[#This Row],[Qty Entrada]]-Table1[[#This Row],[Qty Salida]]</f>
        <v>1</v>
      </c>
      <c r="F125" s="1" t="s">
        <v>1</v>
      </c>
      <c r="G125" s="26">
        <f>SUMIF([1]!Table3[Código Institucional],Existencia!C125:C344,[1]!Table3[Cantidad])</f>
        <v>1</v>
      </c>
      <c r="H125" s="26">
        <f>SUMIF([1]!Table2[Código Institucional],Existencia!C125:C344,[1]!Table2[Cantidad])</f>
        <v>0</v>
      </c>
      <c r="I125" s="2">
        <v>28</v>
      </c>
      <c r="J125" s="24">
        <f t="shared" si="7"/>
        <v>5.04</v>
      </c>
      <c r="K125" s="7">
        <f t="shared" si="6"/>
        <v>33.04</v>
      </c>
    </row>
    <row r="126" spans="1:11" x14ac:dyDescent="0.25">
      <c r="A126" s="29">
        <v>43594</v>
      </c>
      <c r="B126" s="18">
        <v>44315</v>
      </c>
      <c r="C126" s="28">
        <v>1148</v>
      </c>
      <c r="D126" t="s">
        <v>78</v>
      </c>
      <c r="E126" s="23">
        <f>Table1[[#This Row],[Qty Entrada]]-Table1[[#This Row],[Qty Salida]]</f>
        <v>4</v>
      </c>
      <c r="F126" s="1" t="s">
        <v>1</v>
      </c>
      <c r="G126" s="26">
        <f>SUMIF([1]!Table3[Código Institucional],Existencia!C126:C345,[1]!Table3[Cantidad])</f>
        <v>4</v>
      </c>
      <c r="H126" s="26">
        <f>SUMIF([1]!Table2[Código Institucional],Existencia!C126:C345,[1]!Table2[Cantidad])</f>
        <v>0</v>
      </c>
      <c r="I126" s="2">
        <v>825</v>
      </c>
      <c r="J126" s="24">
        <v>0</v>
      </c>
      <c r="K126" s="7">
        <f t="shared" si="6"/>
        <v>3300</v>
      </c>
    </row>
    <row r="127" spans="1:11" x14ac:dyDescent="0.25">
      <c r="A127" s="33">
        <v>43594</v>
      </c>
      <c r="B127" s="20">
        <v>43717</v>
      </c>
      <c r="C127" s="28">
        <v>1150</v>
      </c>
      <c r="D127" s="27" t="s">
        <v>77</v>
      </c>
      <c r="E127" s="23">
        <f>Table1[[#This Row],[Qty Entrada]]-Table1[[#This Row],[Qty Salida]]</f>
        <v>1</v>
      </c>
      <c r="F127" s="1" t="s">
        <v>1</v>
      </c>
      <c r="G127" s="26">
        <f>SUMIF([1]!Table3[Código Institucional],Existencia!C127:C347,[1]!Table3[Cantidad])</f>
        <v>1</v>
      </c>
      <c r="H127" s="26">
        <f>SUMIF([1]!Table2[Código Institucional],Existencia!C127:C347,[1]!Table2[Cantidad])</f>
        <v>0</v>
      </c>
      <c r="I127" s="2">
        <v>375</v>
      </c>
      <c r="J127" s="24">
        <f>I127*18%*E127</f>
        <v>67.5</v>
      </c>
      <c r="K127" s="7">
        <f t="shared" si="6"/>
        <v>442.5</v>
      </c>
    </row>
    <row r="128" spans="1:11" x14ac:dyDescent="0.25">
      <c r="A128" s="32">
        <v>44680</v>
      </c>
      <c r="B128" s="16">
        <v>44687</v>
      </c>
      <c r="C128" s="28">
        <v>1153</v>
      </c>
      <c r="D128" s="27" t="s">
        <v>76</v>
      </c>
      <c r="E128" s="23">
        <f>Table1[[#This Row],[Qty Entrada]]-Table1[[#This Row],[Qty Salida]]</f>
        <v>5</v>
      </c>
      <c r="F128" s="1" t="s">
        <v>1</v>
      </c>
      <c r="G128" s="26">
        <f>SUMIF([1]!Table3[Código Institucional],Existencia!C128:C350,[1]!Table3[Cantidad])</f>
        <v>5</v>
      </c>
      <c r="H128" s="26">
        <f>SUMIF([1]!Table2[Código Institucional],Existencia!C128:C350,[1]!Table2[Cantidad])</f>
        <v>0</v>
      </c>
      <c r="I128" s="2">
        <v>111</v>
      </c>
      <c r="J128" s="24">
        <f>I128*18%*E128</f>
        <v>99.9</v>
      </c>
      <c r="K128" s="7">
        <f t="shared" si="6"/>
        <v>654.9</v>
      </c>
    </row>
    <row r="129" spans="1:11" x14ac:dyDescent="0.25">
      <c r="A129" s="37">
        <v>44680</v>
      </c>
      <c r="B129" s="20">
        <v>44687</v>
      </c>
      <c r="C129" s="28">
        <v>1154</v>
      </c>
      <c r="D129" t="s">
        <v>75</v>
      </c>
      <c r="E129" s="23">
        <f>Table1[[#This Row],[Qty Entrada]]-Table1[[#This Row],[Qty Salida]]</f>
        <v>6</v>
      </c>
      <c r="F129" s="1" t="s">
        <v>1</v>
      </c>
      <c r="G129" s="26">
        <f>SUMIF([1]!Table3[Código Institucional],Existencia!C129:C351,[1]!Table3[Cantidad])</f>
        <v>6</v>
      </c>
      <c r="H129" s="26">
        <f>SUMIF([1]!Table2[Código Institucional],Existencia!C129:C351,[1]!Table2[Cantidad])</f>
        <v>0</v>
      </c>
      <c r="I129" s="2">
        <v>85</v>
      </c>
      <c r="J129" s="24">
        <f>I129*18%*E129</f>
        <v>91.8</v>
      </c>
      <c r="K129" s="7">
        <f t="shared" si="6"/>
        <v>601.79999999999995</v>
      </c>
    </row>
    <row r="130" spans="1:11" x14ac:dyDescent="0.25">
      <c r="A130" s="29">
        <v>43594</v>
      </c>
      <c r="B130" s="16">
        <v>43717</v>
      </c>
      <c r="C130" s="28">
        <v>1155</v>
      </c>
      <c r="D130" s="27" t="s">
        <v>74</v>
      </c>
      <c r="E130" s="23">
        <f>Table1[[#This Row],[Qty Entrada]]-Table1[[#This Row],[Qty Salida]]</f>
        <v>2</v>
      </c>
      <c r="F130" s="1" t="s">
        <v>1</v>
      </c>
      <c r="G130" s="26">
        <f>SUMIF([1]!Table3[Código Institucional],Existencia!C130:C352,[1]!Table3[Cantidad])</f>
        <v>2</v>
      </c>
      <c r="H130" s="26">
        <f>SUMIF([1]!Table2[Código Institucional],Existencia!C130:C352,[1]!Table2[Cantidad])</f>
        <v>0</v>
      </c>
      <c r="I130" s="2">
        <v>385</v>
      </c>
      <c r="J130" s="24">
        <f>I130*18%*E130</f>
        <v>138.6</v>
      </c>
      <c r="K130" s="7">
        <f t="shared" si="6"/>
        <v>908.6</v>
      </c>
    </row>
    <row r="131" spans="1:11" x14ac:dyDescent="0.25">
      <c r="A131" s="37">
        <v>44680</v>
      </c>
      <c r="B131" s="20">
        <v>44687</v>
      </c>
      <c r="C131" s="28">
        <v>1156</v>
      </c>
      <c r="D131" s="27" t="s">
        <v>73</v>
      </c>
      <c r="E131" s="23">
        <f>Table1[[#This Row],[Qty Entrada]]-Table1[[#This Row],[Qty Salida]]</f>
        <v>23</v>
      </c>
      <c r="F131" s="1" t="s">
        <v>1</v>
      </c>
      <c r="G131" s="26">
        <f>SUMIF([1]!Table3[Código Institucional],Existencia!C131:C353,[1]!Table3[Cantidad])</f>
        <v>30</v>
      </c>
      <c r="H131" s="26">
        <f>SUMIF([1]!Table2[Código Institucional],Existencia!C131:C353,[1]!Table2[Cantidad])</f>
        <v>7</v>
      </c>
      <c r="I131" s="2">
        <v>295</v>
      </c>
      <c r="J131" s="24">
        <v>0</v>
      </c>
      <c r="K131" s="7">
        <f t="shared" si="6"/>
        <v>6785</v>
      </c>
    </row>
    <row r="132" spans="1:11" x14ac:dyDescent="0.25">
      <c r="A132" s="29">
        <v>43594</v>
      </c>
      <c r="B132" s="16">
        <v>43717</v>
      </c>
      <c r="C132" s="28">
        <v>1158</v>
      </c>
      <c r="D132" s="27" t="s">
        <v>72</v>
      </c>
      <c r="E132" s="23">
        <f>Table1[[#This Row],[Qty Entrada]]-Table1[[#This Row],[Qty Salida]]</f>
        <v>4</v>
      </c>
      <c r="F132" s="1" t="s">
        <v>0</v>
      </c>
      <c r="G132" s="26">
        <f>SUMIF([1]!Table3[Código Institucional],Existencia!C132:C355,[1]!Table3[Cantidad])</f>
        <v>4</v>
      </c>
      <c r="H132" s="26">
        <f>SUMIF([1]!Table2[Código Institucional],Existencia!C132:C355,[1]!Table2[Cantidad])</f>
        <v>0</v>
      </c>
      <c r="I132" s="2">
        <v>550</v>
      </c>
      <c r="J132" s="24">
        <f>I132*18%*E132</f>
        <v>396</v>
      </c>
      <c r="K132" s="7">
        <f t="shared" si="6"/>
        <v>2596</v>
      </c>
    </row>
    <row r="133" spans="1:11" x14ac:dyDescent="0.25">
      <c r="A133" s="37">
        <v>44680</v>
      </c>
      <c r="B133" s="20">
        <v>44687</v>
      </c>
      <c r="C133" s="28">
        <v>1161</v>
      </c>
      <c r="D133" s="27" t="s">
        <v>71</v>
      </c>
      <c r="E133" s="23">
        <f>Table1[[#This Row],[Qty Entrada]]-Table1[[#This Row],[Qty Salida]]</f>
        <v>1</v>
      </c>
      <c r="F133" s="1" t="s">
        <v>0</v>
      </c>
      <c r="G133" s="26">
        <f>SUMIF([1]!Table3[Código Institucional],Existencia!C133:C358,[1]!Table3[Cantidad])</f>
        <v>3</v>
      </c>
      <c r="H133" s="26">
        <f>SUMIF([1]!Table2[Código Institucional],Existencia!C133:C358,[1]!Table2[Cantidad])</f>
        <v>2</v>
      </c>
      <c r="I133" s="2">
        <v>868</v>
      </c>
      <c r="J133" s="24">
        <f>I133*18%*E133</f>
        <v>156.23999999999998</v>
      </c>
      <c r="K133" s="7">
        <f t="shared" si="6"/>
        <v>1024.24</v>
      </c>
    </row>
    <row r="134" spans="1:11" x14ac:dyDescent="0.25">
      <c r="A134" s="29">
        <v>43594</v>
      </c>
      <c r="B134" s="18">
        <v>44315</v>
      </c>
      <c r="C134" s="28">
        <v>2000</v>
      </c>
      <c r="D134" s="27" t="s">
        <v>70</v>
      </c>
      <c r="E134" s="23">
        <f>Table1[[#This Row],[Qty Entrada]]-Table1[[#This Row],[Qty Salida]]</f>
        <v>20</v>
      </c>
      <c r="F134" s="1" t="s">
        <v>14</v>
      </c>
      <c r="G134" s="26">
        <f>SUMIF([1]!Table3[Código Institucional],Existencia!C134:C359,[1]!Table3[Cantidad])</f>
        <v>105</v>
      </c>
      <c r="H134" s="26">
        <f>SUMIF([1]!Table2[Código Institucional],Existencia!C134:C359,[1]!Table2[Cantidad])</f>
        <v>85</v>
      </c>
      <c r="I134" s="2">
        <v>195</v>
      </c>
      <c r="J134" s="24">
        <f>I134*16%*E134</f>
        <v>624</v>
      </c>
      <c r="K134" s="7">
        <f t="shared" si="6"/>
        <v>4524</v>
      </c>
    </row>
    <row r="135" spans="1:11" x14ac:dyDescent="0.25">
      <c r="A135" s="29"/>
      <c r="B135" s="18"/>
      <c r="C135" s="10">
        <v>2097</v>
      </c>
      <c r="D135" s="9" t="s">
        <v>69</v>
      </c>
      <c r="E135" s="23">
        <f>Table1[[#This Row],[Qty Entrada]]-Table1[[#This Row],[Qty Salida]]</f>
        <v>60</v>
      </c>
      <c r="F135" s="1" t="s">
        <v>14</v>
      </c>
      <c r="G135" s="26">
        <f>SUMIF([1]!Table3[Código Institucional],Existencia!C135:C293,[1]!Table3[Cantidad])</f>
        <v>60</v>
      </c>
      <c r="H135" s="26">
        <f>SUMIF([1]!Table2[Código Institucional],Existencia!C135:C293,[1]!Table2[Cantidad])</f>
        <v>0</v>
      </c>
      <c r="I135" s="2">
        <v>196</v>
      </c>
      <c r="J135" s="24">
        <f>I135*16%*E135</f>
        <v>1881.6</v>
      </c>
      <c r="K135" s="7">
        <f t="shared" ref="K135:K166" si="8">E135*I135+J135</f>
        <v>13641.6</v>
      </c>
    </row>
    <row r="136" spans="1:11" x14ac:dyDescent="0.25">
      <c r="A136" s="33">
        <v>43594</v>
      </c>
      <c r="B136" s="20">
        <v>44687</v>
      </c>
      <c r="C136" s="28">
        <v>2008</v>
      </c>
      <c r="D136" s="27" t="s">
        <v>68</v>
      </c>
      <c r="E136" s="23">
        <f>Table1[[#This Row],[Qty Entrada]]-Table1[[#This Row],[Qty Salida]]</f>
        <v>15</v>
      </c>
      <c r="F136" s="1" t="s">
        <v>1</v>
      </c>
      <c r="G136" s="26">
        <f>SUMIF([1]!Table3[Código Institucional],Existencia!C136:C367,[1]!Table3[Cantidad])</f>
        <v>21</v>
      </c>
      <c r="H136" s="26">
        <f>SUMIF([1]!Table2[Código Institucional],Existencia!C136:C367,[1]!Table2[Cantidad])</f>
        <v>6</v>
      </c>
      <c r="I136" s="2">
        <v>264</v>
      </c>
      <c r="J136" s="24">
        <f>I136*18%*E136</f>
        <v>712.8</v>
      </c>
      <c r="K136" s="7">
        <f t="shared" si="8"/>
        <v>4672.8</v>
      </c>
    </row>
    <row r="137" spans="1:11" ht="14.25" customHeight="1" x14ac:dyDescent="0.25">
      <c r="A137" s="29">
        <v>43594</v>
      </c>
      <c r="B137" s="16">
        <v>44687</v>
      </c>
      <c r="C137" s="28">
        <v>2009</v>
      </c>
      <c r="D137" s="27" t="s">
        <v>67</v>
      </c>
      <c r="E137" s="23">
        <f>Table1[[#This Row],[Qty Entrada]]-Table1[[#This Row],[Qty Salida]]</f>
        <v>84</v>
      </c>
      <c r="F137" s="1" t="s">
        <v>1</v>
      </c>
      <c r="G137" s="26">
        <f>SUMIF([1]!Table3[Código Institucional],Existencia!C137:C368,[1]!Table3[Cantidad])</f>
        <v>94</v>
      </c>
      <c r="H137" s="26">
        <f>SUMIF([1]!Table2[Código Institucional],Existencia!C137:C368,[1]!Table2[Cantidad])</f>
        <v>10</v>
      </c>
      <c r="I137" s="2">
        <v>12</v>
      </c>
      <c r="J137" s="24">
        <v>0</v>
      </c>
      <c r="K137" s="7">
        <f t="shared" si="8"/>
        <v>1008</v>
      </c>
    </row>
    <row r="138" spans="1:11" x14ac:dyDescent="0.25">
      <c r="A138" s="33">
        <v>43594</v>
      </c>
      <c r="B138" s="36">
        <v>44315</v>
      </c>
      <c r="C138" s="28">
        <v>2010</v>
      </c>
      <c r="D138" s="27" t="s">
        <v>66</v>
      </c>
      <c r="E138" s="23">
        <f>Table1[[#This Row],[Qty Entrada]]-Table1[[#This Row],[Qty Salida]]</f>
        <v>33</v>
      </c>
      <c r="F138" s="1" t="s">
        <v>1</v>
      </c>
      <c r="G138" s="26">
        <f>SUMIF([1]!Table3[Código Institucional],Existencia!C138:C369,[1]!Table3[Cantidad])</f>
        <v>40</v>
      </c>
      <c r="H138" s="26">
        <f>SUMIF([1]!Table2[Código Institucional],Existencia!C138:C369,[1]!Table2[Cantidad])</f>
        <v>7</v>
      </c>
      <c r="I138" s="2">
        <v>269</v>
      </c>
      <c r="J138" s="24">
        <f>I138*18%*E138</f>
        <v>1597.8600000000001</v>
      </c>
      <c r="K138" s="7">
        <f t="shared" si="8"/>
        <v>10474.86</v>
      </c>
    </row>
    <row r="139" spans="1:11" x14ac:dyDescent="0.25">
      <c r="A139" s="32"/>
      <c r="B139" s="16"/>
      <c r="C139" s="10">
        <v>2098</v>
      </c>
      <c r="D139" s="9" t="s">
        <v>65</v>
      </c>
      <c r="E139" s="23">
        <f>Table1[[#This Row],[Qty Entrada]]-Table1[[#This Row],[Qty Salida]]</f>
        <v>15</v>
      </c>
      <c r="F139" s="1" t="s">
        <v>1</v>
      </c>
      <c r="G139" s="26">
        <f>SUMIF([1]!Table3[Código Institucional],Existencia!C139:C298,[1]!Table3[Cantidad])</f>
        <v>15</v>
      </c>
      <c r="H139" s="26">
        <f>SUMIF([1]!Table2[Código Institucional],Existencia!C139:C298,[1]!Table2[Cantidad])</f>
        <v>0</v>
      </c>
      <c r="I139" s="2">
        <v>110</v>
      </c>
      <c r="J139" s="24">
        <f>I139*18%*E139</f>
        <v>297</v>
      </c>
      <c r="K139" s="7">
        <f t="shared" si="8"/>
        <v>1947</v>
      </c>
    </row>
    <row r="140" spans="1:11" x14ac:dyDescent="0.25">
      <c r="A140" s="33">
        <v>44049</v>
      </c>
      <c r="B140" s="36">
        <v>44315</v>
      </c>
      <c r="C140" s="28">
        <v>2014</v>
      </c>
      <c r="D140" s="27" t="s">
        <v>64</v>
      </c>
      <c r="E140" s="23">
        <f>Table1[[#This Row],[Qty Entrada]]-Table1[[#This Row],[Qty Salida]]</f>
        <v>4</v>
      </c>
      <c r="F140" s="1" t="s">
        <v>14</v>
      </c>
      <c r="G140" s="26">
        <f>SUMIF([1]!Table3[Código Institucional],Existencia!C140:C373,[1]!Table3[Cantidad])</f>
        <v>37</v>
      </c>
      <c r="H140" s="26">
        <f>SUMIF([1]!Table2[Código Institucional],Existencia!C140:C373,[1]!Table2[Cantidad])</f>
        <v>33</v>
      </c>
      <c r="I140" s="2">
        <v>92</v>
      </c>
      <c r="J140" s="24">
        <f>I140*18%*E140</f>
        <v>66.239999999999995</v>
      </c>
      <c r="K140" s="7">
        <f t="shared" si="8"/>
        <v>434.24</v>
      </c>
    </row>
    <row r="141" spans="1:11" x14ac:dyDescent="0.25">
      <c r="A141" s="32">
        <v>44312</v>
      </c>
      <c r="B141" s="18">
        <v>44315</v>
      </c>
      <c r="C141" s="28">
        <v>2016</v>
      </c>
      <c r="D141" s="27" t="s">
        <v>63</v>
      </c>
      <c r="E141" s="23">
        <f>Table1[[#This Row],[Qty Entrada]]-Table1[[#This Row],[Qty Salida]]</f>
        <v>27</v>
      </c>
      <c r="F141" s="1" t="s">
        <v>1</v>
      </c>
      <c r="G141" s="26">
        <f>SUMIF([1]!Table3[Código Institucional],Existencia!C141:C375,[1]!Table3[Cantidad])</f>
        <v>88</v>
      </c>
      <c r="H141" s="26">
        <f>SUMIF([1]!Table2[Código Institucional],Existencia!C141:C375,[1]!Table2[Cantidad])</f>
        <v>61</v>
      </c>
      <c r="I141" s="2">
        <v>159</v>
      </c>
      <c r="J141" s="24">
        <f>I141*18%*E141</f>
        <v>772.7399999999999</v>
      </c>
      <c r="K141" s="7">
        <f t="shared" si="8"/>
        <v>5065.74</v>
      </c>
    </row>
    <row r="142" spans="1:11" x14ac:dyDescent="0.25">
      <c r="A142" s="32"/>
      <c r="B142" s="18"/>
      <c r="C142" s="10">
        <v>2100</v>
      </c>
      <c r="D142" s="9" t="s">
        <v>62</v>
      </c>
      <c r="E142" s="23">
        <f>Table1[[#This Row],[Qty Entrada]]-Table1[[#This Row],[Qty Salida]]</f>
        <v>60</v>
      </c>
      <c r="F142" s="1" t="s">
        <v>1</v>
      </c>
      <c r="G142" s="26">
        <f>SUMIF([1]!Table3[Código Institucional],Existencia!C142:C300,[1]!Table3[Cantidad])</f>
        <v>60</v>
      </c>
      <c r="H142" s="26">
        <f>SUMIF([1]!Table2[Código Institucional],Existencia!C142:C300,[1]!Table2[Cantidad])</f>
        <v>0</v>
      </c>
      <c r="I142" s="2">
        <v>61</v>
      </c>
      <c r="J142" s="24">
        <f>I142*18%*E142</f>
        <v>658.80000000000007</v>
      </c>
      <c r="K142" s="7">
        <f t="shared" si="8"/>
        <v>4318.8</v>
      </c>
    </row>
    <row r="143" spans="1:11" x14ac:dyDescent="0.25">
      <c r="A143" s="21">
        <v>43698</v>
      </c>
      <c r="B143" s="20">
        <v>44687</v>
      </c>
      <c r="C143" s="28">
        <v>2017</v>
      </c>
      <c r="D143" s="27" t="s">
        <v>61</v>
      </c>
      <c r="E143" s="23">
        <f>Table1[[#This Row],[Qty Entrada]]-Table1[[#This Row],[Qty Salida]]</f>
        <v>29</v>
      </c>
      <c r="F143" s="1" t="s">
        <v>14</v>
      </c>
      <c r="G143" s="26">
        <f>SUMIF([1]!Table3[Código Institucional],Existencia!C143:C376,[1]!Table3[Cantidad])</f>
        <v>37</v>
      </c>
      <c r="H143" s="26">
        <f>SUMIF([1]!Table2[Código Institucional],Existencia!C143:C376,[1]!Table2[Cantidad])</f>
        <v>8</v>
      </c>
      <c r="I143" s="2">
        <v>170</v>
      </c>
      <c r="J143" s="24">
        <f>I143*16%*E143</f>
        <v>788.8</v>
      </c>
      <c r="K143" s="7">
        <f t="shared" si="8"/>
        <v>5718.8</v>
      </c>
    </row>
    <row r="144" spans="1:11" x14ac:dyDescent="0.25">
      <c r="A144" s="14"/>
      <c r="B144" s="16"/>
      <c r="C144" s="10">
        <v>2101</v>
      </c>
      <c r="D144" s="9" t="s">
        <v>60</v>
      </c>
      <c r="E144" s="23">
        <f>Table1[[#This Row],[Qty Entrada]]-Table1[[#This Row],[Qty Salida]]</f>
        <v>20</v>
      </c>
      <c r="F144" s="1" t="s">
        <v>14</v>
      </c>
      <c r="G144" s="26">
        <f>SUMIF([1]!Table3[Código Institucional],Existencia!C144:C302,[1]!Table3[Cantidad])</f>
        <v>20</v>
      </c>
      <c r="H144" s="26">
        <f>SUMIF([1]!Table2[Código Institucional],Existencia!C144:C302,[1]!Table2[Cantidad])</f>
        <v>0</v>
      </c>
      <c r="I144" s="2">
        <v>167</v>
      </c>
      <c r="J144" s="24">
        <f>I144*16%*E144</f>
        <v>534.4</v>
      </c>
      <c r="K144" s="7">
        <f t="shared" si="8"/>
        <v>3874.4</v>
      </c>
    </row>
    <row r="145" spans="1:11" x14ac:dyDescent="0.25">
      <c r="A145" s="14">
        <v>43698</v>
      </c>
      <c r="B145" s="16">
        <v>44687</v>
      </c>
      <c r="C145" s="28">
        <v>2018</v>
      </c>
      <c r="D145" s="27" t="s">
        <v>59</v>
      </c>
      <c r="E145" s="23">
        <f>Table1[[#This Row],[Qty Entrada]]-Table1[[#This Row],[Qty Salida]]</f>
        <v>25</v>
      </c>
      <c r="F145" s="1" t="s">
        <v>14</v>
      </c>
      <c r="G145" s="26">
        <f>SUMIF([1]!Table3[Código Institucional],Existencia!C145:C377,[1]!Table3[Cantidad])</f>
        <v>35</v>
      </c>
      <c r="H145" s="26">
        <f>SUMIF([1]!Table2[Código Institucional],Existencia!C145:C377,[1]!Table2[Cantidad])</f>
        <v>10</v>
      </c>
      <c r="I145" s="2">
        <v>141</v>
      </c>
      <c r="J145" s="24">
        <f>I145*16%*E145</f>
        <v>564</v>
      </c>
      <c r="K145" s="7">
        <f t="shared" si="8"/>
        <v>4089</v>
      </c>
    </row>
    <row r="146" spans="1:11" x14ac:dyDescent="0.25">
      <c r="A146" s="14"/>
      <c r="B146" s="16"/>
      <c r="C146" s="10">
        <v>2102</v>
      </c>
      <c r="D146" s="9" t="s">
        <v>58</v>
      </c>
      <c r="E146" s="23">
        <f>Table1[[#This Row],[Qty Entrada]]-Table1[[#This Row],[Qty Salida]]</f>
        <v>20</v>
      </c>
      <c r="F146" s="1" t="s">
        <v>14</v>
      </c>
      <c r="G146" s="26">
        <f>SUMIF([1]!Table3[Código Institucional],Existencia!C146:C304,[1]!Table3[Cantidad])</f>
        <v>20</v>
      </c>
      <c r="H146" s="26">
        <f>SUMIF([1]!Table2[Código Institucional],Existencia!C146:C304,[1]!Table2[Cantidad])</f>
        <v>0</v>
      </c>
      <c r="I146" s="2">
        <v>140</v>
      </c>
      <c r="J146" s="24">
        <f>I146*16%*E146</f>
        <v>448.00000000000006</v>
      </c>
      <c r="K146" s="7">
        <f t="shared" si="8"/>
        <v>3248</v>
      </c>
    </row>
    <row r="147" spans="1:11" x14ac:dyDescent="0.25">
      <c r="A147" s="21">
        <v>43698</v>
      </c>
      <c r="B147" s="20">
        <v>44687</v>
      </c>
      <c r="C147" s="28">
        <v>2019</v>
      </c>
      <c r="D147" s="27" t="s">
        <v>57</v>
      </c>
      <c r="E147" s="23">
        <f>Table1[[#This Row],[Qty Entrada]]-Table1[[#This Row],[Qty Salida]]</f>
        <v>8</v>
      </c>
      <c r="F147" s="1" t="s">
        <v>1</v>
      </c>
      <c r="G147" s="26">
        <f>SUMIF([1]!Table3[Código Institucional],Existencia!C147:C378,[1]!Table3[Cantidad])</f>
        <v>19</v>
      </c>
      <c r="H147" s="26">
        <f>SUMIF([1]!Table2[Código Institucional],Existencia!C147:C378,[1]!Table2[Cantidad])</f>
        <v>11</v>
      </c>
      <c r="I147" s="2">
        <v>320</v>
      </c>
      <c r="J147" s="24">
        <f t="shared" ref="J147:J189" si="9">I147*18%*E147</f>
        <v>460.79999999999995</v>
      </c>
      <c r="K147" s="7">
        <f t="shared" si="8"/>
        <v>3020.8</v>
      </c>
    </row>
    <row r="148" spans="1:11" x14ac:dyDescent="0.25">
      <c r="A148" s="14"/>
      <c r="B148" s="16"/>
      <c r="C148" s="10">
        <v>2103</v>
      </c>
      <c r="D148" s="9" t="s">
        <v>56</v>
      </c>
      <c r="E148" s="23">
        <f>Table1[[#This Row],[Qty Entrada]]-Table1[[#This Row],[Qty Salida]]</f>
        <v>15</v>
      </c>
      <c r="F148" s="1" t="s">
        <v>1</v>
      </c>
      <c r="G148" s="26">
        <f>SUMIF([1]!Table3[Código Institucional],Existencia!C148:C306,[1]!Table3[Cantidad])</f>
        <v>15</v>
      </c>
      <c r="H148" s="26">
        <f>SUMIF([1]!Table2[Código Institucional],Existencia!C148:C306,[1]!Table2[Cantidad])</f>
        <v>0</v>
      </c>
      <c r="I148" s="2">
        <v>319</v>
      </c>
      <c r="J148" s="24">
        <f t="shared" si="9"/>
        <v>861.3</v>
      </c>
      <c r="K148" s="7">
        <f t="shared" si="8"/>
        <v>5646.3</v>
      </c>
    </row>
    <row r="149" spans="1:11" x14ac:dyDescent="0.25">
      <c r="A149" s="14">
        <v>43698</v>
      </c>
      <c r="B149" s="16">
        <v>44687</v>
      </c>
      <c r="C149" s="28">
        <v>2020</v>
      </c>
      <c r="D149" s="27" t="s">
        <v>55</v>
      </c>
      <c r="E149" s="23">
        <f>Table1[[#This Row],[Qty Entrada]]-Table1[[#This Row],[Qty Salida]]</f>
        <v>7</v>
      </c>
      <c r="F149" s="1" t="s">
        <v>1</v>
      </c>
      <c r="G149" s="26">
        <f>SUMIF([1]!Table3[Código Institucional],Existencia!C149:C379,[1]!Table3[Cantidad])</f>
        <v>20</v>
      </c>
      <c r="H149" s="26">
        <f>SUMIF([1]!Table2[Código Institucional],Existencia!C149:C379,[1]!Table2[Cantidad])</f>
        <v>13</v>
      </c>
      <c r="I149" s="2">
        <v>499</v>
      </c>
      <c r="J149" s="24">
        <f t="shared" si="9"/>
        <v>628.74</v>
      </c>
      <c r="K149" s="7">
        <f t="shared" si="8"/>
        <v>4121.74</v>
      </c>
    </row>
    <row r="150" spans="1:11" x14ac:dyDescent="0.25">
      <c r="A150" s="14"/>
      <c r="B150" s="16"/>
      <c r="C150" s="10">
        <v>2107</v>
      </c>
      <c r="D150" s="9" t="s">
        <v>54</v>
      </c>
      <c r="E150" s="23">
        <f>Table1[[#This Row],[Qty Entrada]]-Table1[[#This Row],[Qty Salida]]</f>
        <v>15</v>
      </c>
      <c r="F150" s="1" t="s">
        <v>1</v>
      </c>
      <c r="G150" s="26">
        <f>SUMIF([1]!Table3[Código Institucional],Existencia!C150:C307,[1]!Table3[Cantidad])</f>
        <v>15</v>
      </c>
      <c r="H150" s="26">
        <f>SUMIF([1]!Table2[Código Institucional],Existencia!C150:C307,[1]!Table2[Cantidad])</f>
        <v>0</v>
      </c>
      <c r="I150" s="2">
        <v>445</v>
      </c>
      <c r="J150" s="24">
        <f t="shared" si="9"/>
        <v>1201.5</v>
      </c>
      <c r="K150" s="7">
        <f t="shared" si="8"/>
        <v>7876.5</v>
      </c>
    </row>
    <row r="151" spans="1:11" x14ac:dyDescent="0.25">
      <c r="A151" s="33">
        <v>44687</v>
      </c>
      <c r="B151" s="20">
        <v>44687</v>
      </c>
      <c r="C151" s="28">
        <v>2022</v>
      </c>
      <c r="D151" s="27" t="s">
        <v>53</v>
      </c>
      <c r="E151" s="23">
        <f>Table1[[#This Row],[Qty Entrada]]-Table1[[#This Row],[Qty Salida]]</f>
        <v>5</v>
      </c>
      <c r="F151" s="1" t="s">
        <v>9</v>
      </c>
      <c r="G151" s="26">
        <f>SUMIF([1]!Table3[Código Institucional],Existencia!C151:C381,[1]!Table3[Cantidad])</f>
        <v>29</v>
      </c>
      <c r="H151" s="26">
        <f>SUMIF([1]!Table2[Código Institucional],Existencia!C151:C381,[1]!Table2[Cantidad])</f>
        <v>24</v>
      </c>
      <c r="I151" s="2">
        <v>250</v>
      </c>
      <c r="J151" s="24">
        <f t="shared" si="9"/>
        <v>225</v>
      </c>
      <c r="K151" s="7">
        <f t="shared" si="8"/>
        <v>1475</v>
      </c>
    </row>
    <row r="152" spans="1:11" x14ac:dyDescent="0.25">
      <c r="A152" s="14">
        <v>43698</v>
      </c>
      <c r="B152" s="18">
        <v>44315</v>
      </c>
      <c r="C152" s="10">
        <v>2024</v>
      </c>
      <c r="D152" s="9" t="s">
        <v>52</v>
      </c>
      <c r="E152" s="23">
        <f>Table1[[#This Row],[Qty Entrada]]-Table1[[#This Row],[Qty Salida]]</f>
        <v>44</v>
      </c>
      <c r="F152" s="1" t="s">
        <v>14</v>
      </c>
      <c r="G152" s="26">
        <f>SUMIF([1]!Table3[Código Institucional],Existencia!C152:C318,[1]!Table3[Cantidad])</f>
        <v>61</v>
      </c>
      <c r="H152" s="26">
        <f>SUMIF([1]!Table2[Código Institucional],Existencia!C152:C318,[1]!Table2[Cantidad])</f>
        <v>17</v>
      </c>
      <c r="I152" s="2">
        <v>225</v>
      </c>
      <c r="J152" s="24">
        <f t="shared" si="9"/>
        <v>1782</v>
      </c>
      <c r="K152" s="7">
        <f t="shared" si="8"/>
        <v>11682</v>
      </c>
    </row>
    <row r="153" spans="1:11" x14ac:dyDescent="0.25">
      <c r="A153" s="14"/>
      <c r="B153" s="18"/>
      <c r="C153" s="10">
        <v>2106</v>
      </c>
      <c r="D153" s="9" t="s">
        <v>51</v>
      </c>
      <c r="E153" s="23">
        <f>Table1[[#This Row],[Qty Entrada]]-Table1[[#This Row],[Qty Salida]]</f>
        <v>24</v>
      </c>
      <c r="F153" s="1" t="s">
        <v>9</v>
      </c>
      <c r="G153" s="26">
        <f>SUMIF([1]!Table3[Código Institucional],Existencia!C153:C309,[1]!Table3[Cantidad])</f>
        <v>24</v>
      </c>
      <c r="H153" s="26">
        <f>SUMIF([1]!Table2[Código Institucional],Existencia!C153:C309,[1]!Table2[Cantidad])</f>
        <v>0</v>
      </c>
      <c r="I153" s="2">
        <v>207</v>
      </c>
      <c r="J153" s="24">
        <f t="shared" si="9"/>
        <v>894.24</v>
      </c>
      <c r="K153" s="7">
        <f t="shared" si="8"/>
        <v>5862.24</v>
      </c>
    </row>
    <row r="154" spans="1:11" x14ac:dyDescent="0.25">
      <c r="A154" s="21">
        <v>43698</v>
      </c>
      <c r="B154" s="36">
        <v>44315</v>
      </c>
      <c r="C154" s="28">
        <v>2027</v>
      </c>
      <c r="D154" s="27" t="s">
        <v>50</v>
      </c>
      <c r="E154" s="23">
        <f>Table1[[#This Row],[Qty Entrada]]-Table1[[#This Row],[Qty Salida]]</f>
        <v>8</v>
      </c>
      <c r="F154" s="1" t="s">
        <v>14</v>
      </c>
      <c r="G154" s="26">
        <f>SUMIF([1]!Table3[Código Institucional],Existencia!C154:C386,[1]!Table3[Cantidad])</f>
        <v>22</v>
      </c>
      <c r="H154" s="26">
        <f>SUMIF([1]!Table2[Código Institucional],Existencia!C154:C386,[1]!Table2[Cantidad])</f>
        <v>14</v>
      </c>
      <c r="I154" s="2">
        <v>138</v>
      </c>
      <c r="J154" s="24">
        <f t="shared" si="9"/>
        <v>198.72</v>
      </c>
      <c r="K154" s="7">
        <f t="shared" si="8"/>
        <v>1302.72</v>
      </c>
    </row>
    <row r="155" spans="1:11" x14ac:dyDescent="0.25">
      <c r="A155" s="14"/>
      <c r="B155" s="18"/>
      <c r="C155" s="10">
        <v>2109</v>
      </c>
      <c r="D155" s="9" t="s">
        <v>49</v>
      </c>
      <c r="E155" s="23">
        <f>Table1[[#This Row],[Qty Entrada]]-Table1[[#This Row],[Qty Salida]]</f>
        <v>36</v>
      </c>
      <c r="F155" s="1" t="s">
        <v>14</v>
      </c>
      <c r="G155" s="26">
        <f>SUMIF([1]!Table3[Código Institucional],Existencia!C155:C311,[1]!Table3[Cantidad])</f>
        <v>36</v>
      </c>
      <c r="H155" s="26">
        <f>SUMIF([1]!Table2[Código Institucional],Existencia!C155:C311,[1]!Table2[Cantidad])</f>
        <v>0</v>
      </c>
      <c r="I155" s="2">
        <v>110</v>
      </c>
      <c r="J155" s="24">
        <f t="shared" si="9"/>
        <v>712.80000000000007</v>
      </c>
      <c r="K155" s="7">
        <f t="shared" si="8"/>
        <v>4672.8</v>
      </c>
    </row>
    <row r="156" spans="1:11" x14ac:dyDescent="0.25">
      <c r="A156" s="14">
        <v>43698</v>
      </c>
      <c r="B156" s="16">
        <v>44687</v>
      </c>
      <c r="C156" s="35">
        <v>2028</v>
      </c>
      <c r="D156" s="34" t="s">
        <v>48</v>
      </c>
      <c r="E156" s="23">
        <f>Table1[[#This Row],[Qty Entrada]]-Table1[[#This Row],[Qty Salida]]</f>
        <v>16</v>
      </c>
      <c r="F156" s="1" t="s">
        <v>1</v>
      </c>
      <c r="G156" s="26">
        <f>SUMIF([1]!Table3[Código Institucional],Existencia!C156:C387,[1]!Table3[Cantidad])</f>
        <v>40</v>
      </c>
      <c r="H156" s="26">
        <f>SUMIF([1]!Table2[Código Institucional],Existencia!C156:C387,[1]!Table2[Cantidad])</f>
        <v>24</v>
      </c>
      <c r="I156" s="2">
        <v>75</v>
      </c>
      <c r="J156" s="24">
        <f t="shared" si="9"/>
        <v>216</v>
      </c>
      <c r="K156" s="7">
        <f t="shared" si="8"/>
        <v>1416</v>
      </c>
    </row>
    <row r="157" spans="1:11" x14ac:dyDescent="0.25">
      <c r="A157" s="14"/>
      <c r="B157" s="16"/>
      <c r="C157" s="10">
        <v>2111</v>
      </c>
      <c r="D157" s="9" t="s">
        <v>47</v>
      </c>
      <c r="E157" s="23">
        <f>Table1[[#This Row],[Qty Entrada]]-Table1[[#This Row],[Qty Salida]]</f>
        <v>30</v>
      </c>
      <c r="F157" s="1" t="s">
        <v>1</v>
      </c>
      <c r="G157" s="26">
        <f>SUMIF([1]!Table3[Código Institucional],Existencia!C157:C313,[1]!Table3[Cantidad])</f>
        <v>30</v>
      </c>
      <c r="H157" s="26">
        <f>SUMIF([1]!Table2[Código Institucional],Existencia!C157:C313,[1]!Table2[Cantidad])</f>
        <v>0</v>
      </c>
      <c r="I157" s="2">
        <v>120</v>
      </c>
      <c r="J157" s="24">
        <f t="shared" si="9"/>
        <v>647.99999999999989</v>
      </c>
      <c r="K157" s="7">
        <f t="shared" si="8"/>
        <v>4248</v>
      </c>
    </row>
    <row r="158" spans="1:11" x14ac:dyDescent="0.25">
      <c r="A158" s="21">
        <v>43698</v>
      </c>
      <c r="B158" s="20">
        <v>44687</v>
      </c>
      <c r="C158" s="28">
        <v>2030</v>
      </c>
      <c r="D158" s="27" t="s">
        <v>46</v>
      </c>
      <c r="E158" s="23">
        <f>Table1[[#This Row],[Qty Entrada]]-Table1[[#This Row],[Qty Salida]]</f>
        <v>2</v>
      </c>
      <c r="F158" s="1" t="s">
        <v>1</v>
      </c>
      <c r="G158" s="26">
        <f>SUMIF([1]!Table3[Código Institucional],Existencia!C158:C389,[1]!Table3[Cantidad])</f>
        <v>4</v>
      </c>
      <c r="H158" s="26">
        <f>SUMIF([1]!Table2[Código Institucional],Existencia!C158:C389,[1]!Table2[Cantidad])</f>
        <v>2</v>
      </c>
      <c r="I158" s="2">
        <v>160</v>
      </c>
      <c r="J158" s="24">
        <f t="shared" si="9"/>
        <v>57.599999999999994</v>
      </c>
      <c r="K158" s="7">
        <f t="shared" si="8"/>
        <v>377.6</v>
      </c>
    </row>
    <row r="159" spans="1:11" x14ac:dyDescent="0.25">
      <c r="A159" s="14">
        <v>43698</v>
      </c>
      <c r="B159" s="16">
        <v>44687</v>
      </c>
      <c r="C159" s="28">
        <v>2031</v>
      </c>
      <c r="D159" s="27" t="s">
        <v>45</v>
      </c>
      <c r="E159" s="23">
        <f>Table1[[#This Row],[Qty Entrada]]-Table1[[#This Row],[Qty Salida]]</f>
        <v>1</v>
      </c>
      <c r="F159" s="1" t="s">
        <v>1</v>
      </c>
      <c r="G159" s="26">
        <f>SUMIF([1]!Table3[Código Institucional],Existencia!C159:C390,[1]!Table3[Cantidad])</f>
        <v>4</v>
      </c>
      <c r="H159" s="26">
        <f>SUMIF([1]!Table2[Código Institucional],Existencia!C159:C390,[1]!Table2[Cantidad])</f>
        <v>3</v>
      </c>
      <c r="I159" s="2">
        <v>293</v>
      </c>
      <c r="J159" s="24">
        <f t="shared" si="9"/>
        <v>52.739999999999995</v>
      </c>
      <c r="K159" s="7">
        <f t="shared" si="8"/>
        <v>345.74</v>
      </c>
    </row>
    <row r="160" spans="1:11" x14ac:dyDescent="0.25">
      <c r="A160" s="14"/>
      <c r="B160" s="16"/>
      <c r="C160" s="10">
        <v>2104</v>
      </c>
      <c r="D160" s="9" t="s">
        <v>44</v>
      </c>
      <c r="E160" s="23">
        <f>Table1[[#This Row],[Qty Entrada]]-Table1[[#This Row],[Qty Salida]]</f>
        <v>4</v>
      </c>
      <c r="F160" s="1" t="s">
        <v>1</v>
      </c>
      <c r="G160" s="26">
        <f>SUMIF([1]!Table3[Código Institucional],Existencia!C160:C314,[1]!Table3[Cantidad])</f>
        <v>4</v>
      </c>
      <c r="H160" s="26">
        <f>SUMIF([1]!Table2[Código Institucional],Existencia!C160:C314,[1]!Table2[Cantidad])</f>
        <v>0</v>
      </c>
      <c r="I160" s="2">
        <v>377</v>
      </c>
      <c r="J160" s="24">
        <f t="shared" si="9"/>
        <v>271.44</v>
      </c>
      <c r="K160" s="7">
        <f t="shared" si="8"/>
        <v>1779.44</v>
      </c>
    </row>
    <row r="161" spans="1:20" x14ac:dyDescent="0.25">
      <c r="A161" s="21">
        <v>43698</v>
      </c>
      <c r="B161" s="20">
        <v>44687</v>
      </c>
      <c r="C161" s="28">
        <v>2032</v>
      </c>
      <c r="D161" s="27" t="s">
        <v>43</v>
      </c>
      <c r="E161" s="23">
        <f>Table1[[#This Row],[Qty Entrada]]-Table1[[#This Row],[Qty Salida]]</f>
        <v>9</v>
      </c>
      <c r="F161" s="1" t="s">
        <v>14</v>
      </c>
      <c r="G161" s="26">
        <f>SUMIF([1]!Table3[Código Institucional],Existencia!C161:C391,[1]!Table3[Cantidad])</f>
        <v>32</v>
      </c>
      <c r="H161" s="26">
        <f>SUMIF([1]!Table2[Código Institucional],Existencia!C161:C391,[1]!Table2[Cantidad])</f>
        <v>23</v>
      </c>
      <c r="I161" s="2">
        <v>105</v>
      </c>
      <c r="J161" s="24">
        <f t="shared" si="9"/>
        <v>170.1</v>
      </c>
      <c r="K161" s="7">
        <f t="shared" si="8"/>
        <v>1115.0999999999999</v>
      </c>
    </row>
    <row r="162" spans="1:20" x14ac:dyDescent="0.25">
      <c r="A162" s="14"/>
      <c r="B162" s="16"/>
      <c r="C162" s="10">
        <v>2110</v>
      </c>
      <c r="D162" s="9" t="s">
        <v>42</v>
      </c>
      <c r="E162" s="23">
        <f>Table1[[#This Row],[Qty Entrada]]-Table1[[#This Row],[Qty Salida]]</f>
        <v>20</v>
      </c>
      <c r="F162" s="1" t="s">
        <v>14</v>
      </c>
      <c r="G162" s="26">
        <f>SUMIF([1]!Table3[Código Institucional],Existencia!C162:C317,[1]!Table3[Cantidad])</f>
        <v>20</v>
      </c>
      <c r="H162" s="26">
        <f>SUMIF([1]!Table2[Código Institucional],Existencia!C162:C317,[1]!Table2[Cantidad])</f>
        <v>0</v>
      </c>
      <c r="I162" s="2">
        <v>79</v>
      </c>
      <c r="J162" s="24">
        <f t="shared" si="9"/>
        <v>284.39999999999998</v>
      </c>
      <c r="K162" s="7">
        <f t="shared" si="8"/>
        <v>1864.4</v>
      </c>
    </row>
    <row r="163" spans="1:20" x14ac:dyDescent="0.25">
      <c r="A163" s="14">
        <v>43698</v>
      </c>
      <c r="B163" s="16">
        <v>44687</v>
      </c>
      <c r="C163" s="28">
        <v>2034</v>
      </c>
      <c r="D163" s="27" t="s">
        <v>41</v>
      </c>
      <c r="E163" s="23">
        <f>Table1[[#This Row],[Qty Entrada]]-Table1[[#This Row],[Qty Salida]]</f>
        <v>14</v>
      </c>
      <c r="F163" s="1" t="s">
        <v>0</v>
      </c>
      <c r="G163" s="26">
        <f>SUMIF([1]!Table3[Código Institucional],Existencia!C163:C393,[1]!Table3[Cantidad])</f>
        <v>20</v>
      </c>
      <c r="H163" s="26">
        <f>SUMIF([1]!Table2[Código Institucional],Existencia!C163:C393,[1]!Table2[Cantidad])</f>
        <v>6</v>
      </c>
      <c r="I163" s="2">
        <v>80</v>
      </c>
      <c r="J163" s="24">
        <f t="shared" si="9"/>
        <v>201.59999999999997</v>
      </c>
      <c r="K163" s="7">
        <f t="shared" si="8"/>
        <v>1321.6</v>
      </c>
    </row>
    <row r="164" spans="1:20" x14ac:dyDescent="0.25">
      <c r="A164" s="21">
        <v>43698</v>
      </c>
      <c r="B164" s="20">
        <v>44687</v>
      </c>
      <c r="C164" s="28">
        <v>2035</v>
      </c>
      <c r="D164" s="27" t="s">
        <v>40</v>
      </c>
      <c r="E164" s="23">
        <f>Table1[[#This Row],[Qty Entrada]]-Table1[[#This Row],[Qty Salida]]</f>
        <v>10</v>
      </c>
      <c r="F164" s="1" t="s">
        <v>14</v>
      </c>
      <c r="G164" s="26">
        <f>SUMIF([1]!Table3[Código Institucional],Existencia!C164:C394,[1]!Table3[Cantidad])</f>
        <v>14</v>
      </c>
      <c r="H164" s="26">
        <f>SUMIF([1]!Table2[Código Institucional],Existencia!C164:C394,[1]!Table2[Cantidad])</f>
        <v>4</v>
      </c>
      <c r="I164" s="2">
        <v>455</v>
      </c>
      <c r="J164" s="24">
        <f t="shared" si="9"/>
        <v>818.99999999999989</v>
      </c>
      <c r="K164" s="7">
        <f t="shared" si="8"/>
        <v>5369</v>
      </c>
    </row>
    <row r="165" spans="1:20" x14ac:dyDescent="0.25">
      <c r="A165" s="14"/>
      <c r="B165" s="16"/>
      <c r="C165" s="10">
        <v>2112</v>
      </c>
      <c r="D165" s="9" t="s">
        <v>39</v>
      </c>
      <c r="E165" s="23">
        <f>Table1[[#This Row],[Qty Entrada]]-Table1[[#This Row],[Qty Salida]]</f>
        <v>15</v>
      </c>
      <c r="F165" s="1" t="s">
        <v>14</v>
      </c>
      <c r="G165" s="26">
        <f>SUMIF([1]!Table3[Código Institucional],Existencia!C165:C321,[1]!Table3[Cantidad])</f>
        <v>15</v>
      </c>
      <c r="H165" s="26">
        <f>SUMIF([1]!Table2[Código Institucional],Existencia!C165:C321,[1]!Table2[Cantidad])</f>
        <v>0</v>
      </c>
      <c r="I165" s="2">
        <v>191</v>
      </c>
      <c r="J165" s="24">
        <f t="shared" si="9"/>
        <v>515.69999999999993</v>
      </c>
      <c r="K165" s="7">
        <f t="shared" si="8"/>
        <v>3380.7</v>
      </c>
    </row>
    <row r="166" spans="1:20" x14ac:dyDescent="0.25">
      <c r="A166" s="14">
        <v>43698</v>
      </c>
      <c r="B166" s="16">
        <v>44687</v>
      </c>
      <c r="C166" s="28">
        <v>2037</v>
      </c>
      <c r="D166" s="27" t="s">
        <v>38</v>
      </c>
      <c r="E166" s="23">
        <f>Table1[[#This Row],[Qty Entrada]]-Table1[[#This Row],[Qty Salida]]</f>
        <v>5</v>
      </c>
      <c r="F166" s="1" t="s">
        <v>0</v>
      </c>
      <c r="G166" s="26">
        <f>SUMIF([1]!Table3[Código Institucional],Existencia!C166:C396,[1]!Table3[Cantidad])</f>
        <v>12</v>
      </c>
      <c r="H166" s="26">
        <f>SUMIF([1]!Table2[Código Institucional],Existencia!C166:C396,[1]!Table2[Cantidad])</f>
        <v>7</v>
      </c>
      <c r="I166" s="2">
        <v>160</v>
      </c>
      <c r="J166" s="24">
        <f t="shared" si="9"/>
        <v>144</v>
      </c>
      <c r="K166" s="7">
        <f t="shared" si="8"/>
        <v>944</v>
      </c>
    </row>
    <row r="167" spans="1:20" x14ac:dyDescent="0.25">
      <c r="A167" s="14"/>
      <c r="B167" s="16"/>
      <c r="C167" s="10">
        <v>2113</v>
      </c>
      <c r="D167" s="9" t="s">
        <v>37</v>
      </c>
      <c r="E167" s="23">
        <f>Table1[[#This Row],[Qty Entrada]]-Table1[[#This Row],[Qty Salida]]</f>
        <v>15</v>
      </c>
      <c r="F167" s="1" t="s">
        <v>0</v>
      </c>
      <c r="G167" s="26">
        <f>SUMIF([1]!Table3[Código Institucional],Existencia!C167:C323,[1]!Table3[Cantidad])</f>
        <v>15</v>
      </c>
      <c r="H167" s="26">
        <f>SUMIF([1]!Table2[Código Institucional],Existencia!C167:C323,[1]!Table2[Cantidad])</f>
        <v>0</v>
      </c>
      <c r="I167" s="2">
        <v>330</v>
      </c>
      <c r="J167" s="24">
        <f t="shared" si="9"/>
        <v>891</v>
      </c>
      <c r="K167" s="7">
        <f t="shared" ref="K167:K198" si="10">E167*I167+J167</f>
        <v>5841</v>
      </c>
    </row>
    <row r="168" spans="1:20" x14ac:dyDescent="0.25">
      <c r="A168" s="33">
        <v>44687</v>
      </c>
      <c r="B168" s="16">
        <v>44687</v>
      </c>
      <c r="C168" s="28">
        <v>2038</v>
      </c>
      <c r="D168" s="27" t="s">
        <v>36</v>
      </c>
      <c r="E168" s="23">
        <f>Table1[[#This Row],[Qty Entrada]]-Table1[[#This Row],[Qty Salida]]</f>
        <v>5</v>
      </c>
      <c r="F168" s="1" t="s">
        <v>1</v>
      </c>
      <c r="G168" s="26">
        <f>SUMIF([1]!Table3[Código Institucional],Existencia!C168:C397,[1]!Table3[Cantidad])</f>
        <v>12</v>
      </c>
      <c r="H168" s="26">
        <f>SUMIF([1]!Table2[Código Institucional],Existencia!C168:C397,[1]!Table2[Cantidad])</f>
        <v>7</v>
      </c>
      <c r="I168" s="2">
        <v>215</v>
      </c>
      <c r="J168" s="24">
        <f t="shared" si="9"/>
        <v>193.49999999999997</v>
      </c>
      <c r="K168" s="7">
        <f t="shared" si="10"/>
        <v>1268.5</v>
      </c>
    </row>
    <row r="169" spans="1:20" x14ac:dyDescent="0.25">
      <c r="A169" s="29"/>
      <c r="B169" s="16"/>
      <c r="C169" s="10">
        <v>2118</v>
      </c>
      <c r="D169" s="9" t="s">
        <v>35</v>
      </c>
      <c r="E169" s="23">
        <f>Table1[[#This Row],[Qty Entrada]]-Table1[[#This Row],[Qty Salida]]</f>
        <v>15</v>
      </c>
      <c r="F169" s="1" t="s">
        <v>1</v>
      </c>
      <c r="G169" s="26">
        <f>SUMIF([1]!Table3[Código Institucional],Existencia!C169:C321,[1]!Table3[Cantidad])</f>
        <v>15</v>
      </c>
      <c r="H169" s="26">
        <f>SUMIF([1]!Table2[Código Institucional],Existencia!C169:C321,[1]!Table2[Cantidad])</f>
        <v>0</v>
      </c>
      <c r="I169" s="2">
        <v>230</v>
      </c>
      <c r="J169" s="24">
        <f t="shared" si="9"/>
        <v>621</v>
      </c>
      <c r="K169" s="7">
        <f t="shared" si="10"/>
        <v>4071</v>
      </c>
    </row>
    <row r="170" spans="1:20" x14ac:dyDescent="0.25">
      <c r="A170" s="32">
        <v>44312</v>
      </c>
      <c r="B170" s="16">
        <v>44687</v>
      </c>
      <c r="C170" s="28">
        <v>2039</v>
      </c>
      <c r="D170" s="27" t="s">
        <v>34</v>
      </c>
      <c r="E170" s="23">
        <f>Table1[[#This Row],[Qty Entrada]]-Table1[[#This Row],[Qty Salida]]</f>
        <v>2</v>
      </c>
      <c r="F170" s="1" t="s">
        <v>1</v>
      </c>
      <c r="G170" s="26">
        <f>SUMIF([1]!Table3[Código Institucional],Existencia!C170:C398,[1]!Table3[Cantidad])</f>
        <v>8</v>
      </c>
      <c r="H170" s="26">
        <f>SUMIF([1]!Table2[Código Institucional],Existencia!C170:C398,[1]!Table2[Cantidad])</f>
        <v>6</v>
      </c>
      <c r="I170" s="2">
        <v>66</v>
      </c>
      <c r="J170" s="24">
        <f t="shared" si="9"/>
        <v>23.759999999999998</v>
      </c>
      <c r="K170" s="7">
        <f t="shared" si="10"/>
        <v>155.76</v>
      </c>
    </row>
    <row r="171" spans="1:20" x14ac:dyDescent="0.25">
      <c r="A171" s="32"/>
      <c r="B171" s="16"/>
      <c r="C171" s="10">
        <v>2119</v>
      </c>
      <c r="D171" s="9" t="s">
        <v>33</v>
      </c>
      <c r="E171" s="23">
        <f>Table1[[#This Row],[Qty Entrada]]-Table1[[#This Row],[Qty Salida]]</f>
        <v>12</v>
      </c>
      <c r="F171" s="1" t="s">
        <v>1</v>
      </c>
      <c r="G171" s="26">
        <f>SUMIF([1]!Table3[Código Institucional],Existencia!C171:C323,[1]!Table3[Cantidad])</f>
        <v>12</v>
      </c>
      <c r="H171" s="26">
        <f>SUMIF([1]!Table2[Código Institucional],Existencia!C171:C323,[1]!Table2[Cantidad])</f>
        <v>0</v>
      </c>
      <c r="I171" s="2">
        <v>105</v>
      </c>
      <c r="J171" s="24">
        <f t="shared" si="9"/>
        <v>226.79999999999998</v>
      </c>
      <c r="K171" s="7">
        <f t="shared" si="10"/>
        <v>1486.8</v>
      </c>
    </row>
    <row r="172" spans="1:20" x14ac:dyDescent="0.25">
      <c r="A172" s="21">
        <v>43698</v>
      </c>
      <c r="B172" s="20">
        <v>44687</v>
      </c>
      <c r="C172" s="28">
        <v>2040</v>
      </c>
      <c r="D172" s="27" t="s">
        <v>32</v>
      </c>
      <c r="E172" s="23">
        <f>Table1[[#This Row],[Qty Entrada]]-Table1[[#This Row],[Qty Salida]]</f>
        <v>18</v>
      </c>
      <c r="F172" s="1" t="s">
        <v>1</v>
      </c>
      <c r="G172" s="26">
        <f>SUMIF([1]!Table3[Código Institucional],Existencia!C172:C399,[1]!Table3[Cantidad])</f>
        <v>29</v>
      </c>
      <c r="H172" s="26">
        <f>SUMIF([1]!Table2[Código Institucional],Existencia!C172:C399,[1]!Table2[Cantidad])</f>
        <v>11</v>
      </c>
      <c r="I172" s="2">
        <v>190</v>
      </c>
      <c r="J172" s="24">
        <f t="shared" si="9"/>
        <v>615.59999999999991</v>
      </c>
      <c r="K172" s="7">
        <f t="shared" si="10"/>
        <v>4035.6</v>
      </c>
      <c r="S172" s="31"/>
      <c r="T172" s="31"/>
    </row>
    <row r="173" spans="1:20" x14ac:dyDescent="0.25">
      <c r="A173" s="14"/>
      <c r="B173" s="16"/>
      <c r="C173" s="10">
        <v>2120</v>
      </c>
      <c r="D173" s="9" t="s">
        <v>31</v>
      </c>
      <c r="E173" s="23">
        <f>Table1[[#This Row],[Qty Entrada]]-Table1[[#This Row],[Qty Salida]]</f>
        <v>16</v>
      </c>
      <c r="F173" s="1" t="s">
        <v>1</v>
      </c>
      <c r="G173" s="26">
        <f>SUMIF([1]!Table3[Código Institucional],Existencia!C173:C325,[1]!Table3[Cantidad])</f>
        <v>16</v>
      </c>
      <c r="H173" s="26">
        <f>SUMIF([1]!Table2[Código Institucional],Existencia!C173:C325,[1]!Table2[Cantidad])</f>
        <v>0</v>
      </c>
      <c r="I173" s="2">
        <v>280</v>
      </c>
      <c r="J173" s="24">
        <f t="shared" si="9"/>
        <v>806.4</v>
      </c>
      <c r="K173" s="7">
        <f t="shared" si="10"/>
        <v>5286.4</v>
      </c>
      <c r="S173" s="31"/>
      <c r="T173" s="31"/>
    </row>
    <row r="174" spans="1:20" x14ac:dyDescent="0.25">
      <c r="A174" s="14">
        <v>43698</v>
      </c>
      <c r="B174" s="16">
        <v>44687</v>
      </c>
      <c r="C174" s="28">
        <v>2041</v>
      </c>
      <c r="D174" s="27" t="s">
        <v>30</v>
      </c>
      <c r="E174" s="23">
        <f>Table1[[#This Row],[Qty Entrada]]-Table1[[#This Row],[Qty Salida]]</f>
        <v>24</v>
      </c>
      <c r="F174" s="1" t="s">
        <v>1</v>
      </c>
      <c r="G174" s="26">
        <f>SUMIF([1]!Table3[Código Institucional],Existencia!C174:C400,[1]!Table3[Cantidad])</f>
        <v>30</v>
      </c>
      <c r="H174" s="26">
        <f>SUMIF([1]!Table2[Código Institucional],Existencia!C174:C400,[1]!Table2[Cantidad])</f>
        <v>6</v>
      </c>
      <c r="I174" s="2">
        <v>120</v>
      </c>
      <c r="J174" s="24">
        <f t="shared" si="9"/>
        <v>518.4</v>
      </c>
      <c r="K174" s="7">
        <f t="shared" si="10"/>
        <v>3398.4</v>
      </c>
      <c r="P174" s="30"/>
    </row>
    <row r="175" spans="1:20" x14ac:dyDescent="0.25">
      <c r="A175" s="21">
        <v>43698</v>
      </c>
      <c r="B175" s="20">
        <v>44687</v>
      </c>
      <c r="C175" s="28">
        <v>2042</v>
      </c>
      <c r="D175" s="27" t="s">
        <v>29</v>
      </c>
      <c r="E175" s="23">
        <f>Table1[[#This Row],[Qty Entrada]]-Table1[[#This Row],[Qty Salida]]</f>
        <v>10</v>
      </c>
      <c r="F175" s="1" t="s">
        <v>1</v>
      </c>
      <c r="G175" s="26">
        <f>SUMIF([1]!Table3[Código Institucional],Existencia!C175:C401,[1]!Table3[Cantidad])</f>
        <v>13</v>
      </c>
      <c r="H175" s="26">
        <f>SUMIF([1]!Table2[Código Institucional],Existencia!C175:C401,[1]!Table2[Cantidad])</f>
        <v>3</v>
      </c>
      <c r="I175" s="2">
        <v>95</v>
      </c>
      <c r="J175" s="24">
        <f t="shared" si="9"/>
        <v>170.99999999999997</v>
      </c>
      <c r="K175" s="7">
        <f t="shared" si="10"/>
        <v>1121</v>
      </c>
      <c r="P175" s="30"/>
    </row>
    <row r="176" spans="1:20" x14ac:dyDescent="0.25">
      <c r="A176" s="14"/>
      <c r="B176" s="16"/>
      <c r="C176" s="10">
        <v>2121</v>
      </c>
      <c r="D176" s="9" t="s">
        <v>28</v>
      </c>
      <c r="E176" s="23">
        <f>Table1[[#This Row],[Qty Entrada]]-Table1[[#This Row],[Qty Salida]]</f>
        <v>7</v>
      </c>
      <c r="F176" s="1" t="s">
        <v>1</v>
      </c>
      <c r="G176" s="26">
        <f>SUMIF([1]!Table3[Código Institucional],Existencia!C176:C328,[1]!Table3[Cantidad])</f>
        <v>7</v>
      </c>
      <c r="H176" s="26">
        <f>SUMIF([1]!Table2[Código Institucional],Existencia!C176:C328,[1]!Table2[Cantidad])</f>
        <v>0</v>
      </c>
      <c r="I176" s="2">
        <v>113</v>
      </c>
      <c r="J176" s="24">
        <f t="shared" si="9"/>
        <v>142.38</v>
      </c>
      <c r="K176" s="7">
        <f t="shared" si="10"/>
        <v>933.38</v>
      </c>
      <c r="P176" s="30"/>
    </row>
    <row r="177" spans="1:15" x14ac:dyDescent="0.25">
      <c r="A177" s="29">
        <v>44687</v>
      </c>
      <c r="B177" s="16">
        <v>44687</v>
      </c>
      <c r="C177" s="28">
        <v>2043</v>
      </c>
      <c r="D177" s="27" t="s">
        <v>27</v>
      </c>
      <c r="E177" s="23">
        <f>Table1[[#This Row],[Qty Entrada]]-Table1[[#This Row],[Qty Salida]]</f>
        <v>26</v>
      </c>
      <c r="F177" s="1" t="s">
        <v>14</v>
      </c>
      <c r="G177" s="26">
        <f>SUMIF([1]!Table3[Código Institucional],Existencia!C177:C402,[1]!Table3[Cantidad])</f>
        <v>28</v>
      </c>
      <c r="H177" s="26">
        <f>SUMIF([1]!Table2[Código Institucional],Existencia!C177:C402,[1]!Table2[Cantidad])</f>
        <v>2</v>
      </c>
      <c r="I177" s="2">
        <v>14.3</v>
      </c>
      <c r="J177" s="24">
        <f t="shared" si="9"/>
        <v>66.923999999999992</v>
      </c>
      <c r="K177" s="7">
        <f t="shared" si="10"/>
        <v>438.72399999999999</v>
      </c>
      <c r="O177" s="15"/>
    </row>
    <row r="178" spans="1:15" x14ac:dyDescent="0.25">
      <c r="A178" s="21">
        <v>43698</v>
      </c>
      <c r="B178" s="20">
        <v>44687</v>
      </c>
      <c r="C178" s="28">
        <v>2044</v>
      </c>
      <c r="D178" s="27" t="s">
        <v>26</v>
      </c>
      <c r="E178" s="23">
        <f>Table1[[#This Row],[Qty Entrada]]-Table1[[#This Row],[Qty Salida]]</f>
        <v>4</v>
      </c>
      <c r="F178" s="1" t="s">
        <v>14</v>
      </c>
      <c r="G178" s="26">
        <f>SUMIF([1]!Table3[Código Institucional],Existencia!C178:C403,[1]!Table3[Cantidad])</f>
        <v>4</v>
      </c>
      <c r="H178" s="26">
        <f>SUMIF([1]!Table2[Código Institucional],Existencia!C178:C403,[1]!Table2[Cantidad])</f>
        <v>0</v>
      </c>
      <c r="I178" s="2">
        <v>215</v>
      </c>
      <c r="J178" s="24">
        <f t="shared" si="9"/>
        <v>154.79999999999998</v>
      </c>
      <c r="K178" s="7">
        <f t="shared" si="10"/>
        <v>1014.8</v>
      </c>
      <c r="O178" s="15"/>
    </row>
    <row r="179" spans="1:15" x14ac:dyDescent="0.25">
      <c r="A179" s="14">
        <v>43698</v>
      </c>
      <c r="B179" s="16">
        <v>44687</v>
      </c>
      <c r="C179" s="10">
        <v>2046</v>
      </c>
      <c r="D179" s="9" t="s">
        <v>25</v>
      </c>
      <c r="E179" s="23">
        <f>Table1[[#This Row],[Qty Entrada]]-Table1[[#This Row],[Qty Salida]]</f>
        <v>10</v>
      </c>
      <c r="F179" s="1" t="s">
        <v>14</v>
      </c>
      <c r="G179" s="26">
        <f>SUMIF([1]!Table3[Código Institucional],Existencia!C179:C405,[1]!Table3[Cantidad])</f>
        <v>14</v>
      </c>
      <c r="H179" s="26">
        <f>SUMIF([1]!Table2[Código Institucional],Existencia!C179:C405,[1]!Table2[Cantidad])</f>
        <v>4</v>
      </c>
      <c r="I179" s="12">
        <v>53</v>
      </c>
      <c r="J179" s="25">
        <f t="shared" si="9"/>
        <v>95.399999999999991</v>
      </c>
      <c r="K179" s="7">
        <f t="shared" si="10"/>
        <v>625.4</v>
      </c>
    </row>
    <row r="180" spans="1:15" x14ac:dyDescent="0.25">
      <c r="A180" s="14"/>
      <c r="B180" s="16"/>
      <c r="C180" s="10">
        <v>2122</v>
      </c>
      <c r="D180" s="9" t="s">
        <v>24</v>
      </c>
      <c r="E180" s="23">
        <f>Table1[[#This Row],[Qty Entrada]]-Table1[[#This Row],[Qty Salida]]</f>
        <v>24</v>
      </c>
      <c r="F180" s="1" t="s">
        <v>14</v>
      </c>
      <c r="G180" s="1">
        <f>SUMIF([1]!Table3[Código Institucional],Existencia!C180:C331,[1]!Table3[Cantidad])</f>
        <v>24</v>
      </c>
      <c r="H180" s="1">
        <f>SUMIF([1]!Table2[Código Institucional],Existencia!C180:C331,[1]!Table2[Cantidad])</f>
        <v>0</v>
      </c>
      <c r="I180" s="12">
        <v>102</v>
      </c>
      <c r="J180" s="24">
        <f t="shared" si="9"/>
        <v>440.64</v>
      </c>
      <c r="K180" s="7">
        <f t="shared" si="10"/>
        <v>2888.64</v>
      </c>
    </row>
    <row r="181" spans="1:15" x14ac:dyDescent="0.25">
      <c r="A181" s="14"/>
      <c r="B181" s="16"/>
      <c r="C181" s="10">
        <v>2114</v>
      </c>
      <c r="D181" s="9" t="s">
        <v>23</v>
      </c>
      <c r="E181" s="23">
        <f>Table1[[#This Row],[Qty Entrada]]-Table1[[#This Row],[Qty Salida]]</f>
        <v>8</v>
      </c>
      <c r="F181" s="1" t="s">
        <v>14</v>
      </c>
      <c r="G181" s="1">
        <f>SUMIF([1]!Table3[Código Institucional],Existencia!C181:C331,[1]!Table3[Cantidad])</f>
        <v>8</v>
      </c>
      <c r="H181" s="1">
        <f>SUMIF([1]!Table2[Código Institucional],Existencia!C181:C331,[1]!Table2[Cantidad])</f>
        <v>0</v>
      </c>
      <c r="I181" s="12">
        <v>35</v>
      </c>
      <c r="J181" s="24">
        <f t="shared" si="9"/>
        <v>50.4</v>
      </c>
      <c r="K181" s="7">
        <f t="shared" si="10"/>
        <v>330.4</v>
      </c>
    </row>
    <row r="182" spans="1:15" x14ac:dyDescent="0.25">
      <c r="A182" s="21">
        <v>43698</v>
      </c>
      <c r="B182" s="20">
        <v>44687</v>
      </c>
      <c r="C182" s="10">
        <v>2047</v>
      </c>
      <c r="D182" s="9" t="s">
        <v>22</v>
      </c>
      <c r="E182" s="23">
        <f>Table1[[#This Row],[Qty Entrada]]-Table1[[#This Row],[Qty Salida]]</f>
        <v>16</v>
      </c>
      <c r="F182" s="1" t="s">
        <v>14</v>
      </c>
      <c r="G182" s="1">
        <f>SUMIF([1]!Table3[Código Institucional],Existencia!C182:C406,[1]!Table3[Cantidad])</f>
        <v>17</v>
      </c>
      <c r="H182" s="1">
        <f>SUMIF([1]!Table2[Código Institucional],Existencia!C182:C406,[1]!Table2[Cantidad])</f>
        <v>1</v>
      </c>
      <c r="I182" s="12">
        <v>66</v>
      </c>
      <c r="J182" s="8">
        <f t="shared" si="9"/>
        <v>190.07999999999998</v>
      </c>
      <c r="K182" s="7">
        <f t="shared" si="10"/>
        <v>1246.08</v>
      </c>
    </row>
    <row r="183" spans="1:15" x14ac:dyDescent="0.25">
      <c r="A183" s="14"/>
      <c r="B183" s="16"/>
      <c r="C183" s="10">
        <v>2115</v>
      </c>
      <c r="D183" s="9" t="s">
        <v>21</v>
      </c>
      <c r="E183" s="22">
        <f>Table1[[#This Row],[Qty Entrada]]-Table1[[#This Row],[Qty Salida]]</f>
        <v>10</v>
      </c>
      <c r="F183" s="1" t="s">
        <v>14</v>
      </c>
      <c r="G183" s="1">
        <f>SUMIF([1]!Table3[Código Institucional],Existencia!C183:C332,[1]!Table3[Cantidad])</f>
        <v>10</v>
      </c>
      <c r="H183" s="1">
        <f>SUMIF([1]!Table2[Código Institucional],Existencia!C183:C332,[1]!Table2[Cantidad])</f>
        <v>0</v>
      </c>
      <c r="I183" s="12">
        <v>319</v>
      </c>
      <c r="J183" s="11">
        <f t="shared" si="9"/>
        <v>574.19999999999993</v>
      </c>
      <c r="K183" s="7">
        <f t="shared" si="10"/>
        <v>3764.2</v>
      </c>
    </row>
    <row r="184" spans="1:15" x14ac:dyDescent="0.25">
      <c r="A184" s="14"/>
      <c r="B184" s="16"/>
      <c r="C184" s="10">
        <v>2105</v>
      </c>
      <c r="D184" s="9" t="s">
        <v>20</v>
      </c>
      <c r="E184" s="1">
        <f>Table1[[#This Row],[Qty Entrada]]-Table1[[#This Row],[Qty Salida]]</f>
        <v>84</v>
      </c>
      <c r="F184" s="1" t="s">
        <v>1</v>
      </c>
      <c r="G184" s="1">
        <f>SUMIF([1]!Table3[Código Institucional],Existencia!C184:C328,[1]!Table3[Cantidad])</f>
        <v>84</v>
      </c>
      <c r="H184" s="1">
        <f>SUMIF([1]!Table2[Código Institucional],Existencia!C184:C328,[1]!Table2[Cantidad])</f>
        <v>0</v>
      </c>
      <c r="I184" s="12">
        <v>90</v>
      </c>
      <c r="J184" s="11">
        <f t="shared" si="9"/>
        <v>1360.8</v>
      </c>
      <c r="K184" s="7">
        <f t="shared" si="10"/>
        <v>8920.7999999999993</v>
      </c>
    </row>
    <row r="185" spans="1:15" x14ac:dyDescent="0.25">
      <c r="A185" s="21">
        <v>43698</v>
      </c>
      <c r="B185" s="20">
        <v>44687</v>
      </c>
      <c r="C185" s="10">
        <v>2050</v>
      </c>
      <c r="D185" s="9" t="s">
        <v>19</v>
      </c>
      <c r="E185" s="1">
        <f>Table1[[#This Row],[Qty Entrada]]-Table1[[#This Row],[Qty Salida]]</f>
        <v>5</v>
      </c>
      <c r="F185" s="1" t="s">
        <v>9</v>
      </c>
      <c r="G185" s="1">
        <f>SUMIF([1]!Table3[Código Institucional],Existencia!C185:C367,[1]!Table3[Cantidad])</f>
        <v>5</v>
      </c>
      <c r="H185" s="1">
        <f>SUMIF([1]!Table2[Código Institucional],Existencia!C185:C367,[1]!Table2[Cantidad])</f>
        <v>0</v>
      </c>
      <c r="I185" s="12">
        <v>106</v>
      </c>
      <c r="J185" s="11">
        <f t="shared" si="9"/>
        <v>95.399999999999991</v>
      </c>
      <c r="K185" s="7">
        <f t="shared" si="10"/>
        <v>625.4</v>
      </c>
    </row>
    <row r="186" spans="1:15" x14ac:dyDescent="0.25">
      <c r="A186" s="14"/>
      <c r="B186" s="16"/>
      <c r="C186" s="10">
        <v>2116</v>
      </c>
      <c r="D186" s="9" t="s">
        <v>18</v>
      </c>
      <c r="E186" s="1">
        <f>Table1[[#This Row],[Qty Entrada]]-Table1[[#This Row],[Qty Salida]]</f>
        <v>15</v>
      </c>
      <c r="F186" s="1" t="s">
        <v>9</v>
      </c>
      <c r="G186" s="1">
        <f>SUMIF([1]!Table3[Código Institucional],Existencia!C186:C335,[1]!Table3[Cantidad])</f>
        <v>15</v>
      </c>
      <c r="H186" s="1">
        <f>SUMIF([1]!Table2[Código Institucional],Existencia!C186:C335,[1]!Table2[Cantidad])</f>
        <v>0</v>
      </c>
      <c r="I186" s="12">
        <v>89</v>
      </c>
      <c r="J186" s="11">
        <f t="shared" si="9"/>
        <v>240.29999999999998</v>
      </c>
      <c r="K186" s="7">
        <f t="shared" si="10"/>
        <v>1575.3</v>
      </c>
    </row>
    <row r="187" spans="1:15" x14ac:dyDescent="0.25">
      <c r="A187" s="14">
        <v>43698</v>
      </c>
      <c r="B187" s="16">
        <v>44687</v>
      </c>
      <c r="C187" s="10">
        <v>2051</v>
      </c>
      <c r="D187" s="9" t="s">
        <v>17</v>
      </c>
      <c r="E187" s="1">
        <f>Table1[[#This Row],[Qty Entrada]]-Table1[[#This Row],[Qty Salida]]</f>
        <v>13</v>
      </c>
      <c r="F187" s="1" t="s">
        <v>9</v>
      </c>
      <c r="G187" s="1">
        <f>SUMIF([1]!Table3[Código Institucional],Existencia!C187:C363,[1]!Table3[Cantidad])</f>
        <v>13</v>
      </c>
      <c r="H187" s="1">
        <f>SUMIF([1]!Table2[Código Institucional],Existencia!C187:C363,[1]!Table2[Cantidad])</f>
        <v>0</v>
      </c>
      <c r="I187" s="12">
        <v>35</v>
      </c>
      <c r="J187" s="11">
        <f t="shared" si="9"/>
        <v>81.899999999999991</v>
      </c>
      <c r="K187" s="7">
        <f t="shared" si="10"/>
        <v>536.9</v>
      </c>
    </row>
    <row r="188" spans="1:15" x14ac:dyDescent="0.25">
      <c r="A188" s="14">
        <v>43698</v>
      </c>
      <c r="B188" s="16">
        <v>44687</v>
      </c>
      <c r="C188" s="10">
        <v>2053</v>
      </c>
      <c r="D188" s="9" t="s">
        <v>16</v>
      </c>
      <c r="E188" s="1">
        <f>Table1[[#This Row],[Qty Entrada]]-Table1[[#This Row],[Qty Salida]]</f>
        <v>2</v>
      </c>
      <c r="F188" s="1" t="s">
        <v>1</v>
      </c>
      <c r="G188" s="1">
        <f>SUMIF([1]!Table3[Código Institucional],Existencia!C188:C360,[1]!Table3[Cantidad])</f>
        <v>12</v>
      </c>
      <c r="H188" s="1">
        <f>SUMIF([1]!Table2[Código Institucional],Existencia!C188:C360,[1]!Table2[Cantidad])</f>
        <v>10</v>
      </c>
      <c r="I188" s="12">
        <v>299</v>
      </c>
      <c r="J188" s="11">
        <f t="shared" si="9"/>
        <v>107.64</v>
      </c>
      <c r="K188" s="7">
        <f t="shared" si="10"/>
        <v>705.64</v>
      </c>
    </row>
    <row r="189" spans="1:15" x14ac:dyDescent="0.25">
      <c r="A189" s="14"/>
      <c r="B189" s="16"/>
      <c r="C189" s="10">
        <v>2108</v>
      </c>
      <c r="D189" s="9" t="s">
        <v>15</v>
      </c>
      <c r="E189" s="1">
        <f>Table1[[#This Row],[Qty Entrada]]-Table1[[#This Row],[Qty Salida]]</f>
        <v>20</v>
      </c>
      <c r="F189" s="1" t="s">
        <v>14</v>
      </c>
      <c r="G189" s="1">
        <f>SUMIF([1]!Table3[Código Institucional],Existencia!C189:C334,[1]!Table3[Cantidad])</f>
        <v>20</v>
      </c>
      <c r="H189" s="1">
        <f>SUMIF([1]!Table2[Código Institucional],Existencia!C189:C334,[1]!Table2[Cantidad])</f>
        <v>0</v>
      </c>
      <c r="I189" s="12">
        <v>330</v>
      </c>
      <c r="J189" s="11">
        <f t="shared" si="9"/>
        <v>1188</v>
      </c>
      <c r="K189" s="7">
        <f t="shared" si="10"/>
        <v>7788</v>
      </c>
    </row>
    <row r="190" spans="1:15" x14ac:dyDescent="0.25">
      <c r="A190" s="21">
        <v>43698</v>
      </c>
      <c r="B190" s="20">
        <v>44687</v>
      </c>
      <c r="C190" s="10">
        <v>2054</v>
      </c>
      <c r="D190" s="9" t="s">
        <v>13</v>
      </c>
      <c r="E190" s="1">
        <f>Table1[[#This Row],[Qty Entrada]]-Table1[[#This Row],[Qty Salida]]</f>
        <v>1</v>
      </c>
      <c r="F190" s="1" t="s">
        <v>1</v>
      </c>
      <c r="G190" s="1">
        <f>SUMIF([1]!Table3[Código Institucional],Existencia!C190:C339,[1]!Table3[Cantidad])</f>
        <v>5</v>
      </c>
      <c r="H190" s="1">
        <f>SUMIF([1]!Table2[Código Institucional],Existencia!C190:C339,[1]!Table2[Cantidad])</f>
        <v>4</v>
      </c>
      <c r="I190" s="12">
        <v>364</v>
      </c>
      <c r="J190" s="11">
        <f>I190*16%*E190</f>
        <v>58.24</v>
      </c>
      <c r="K190" s="7">
        <f t="shared" si="10"/>
        <v>422.24</v>
      </c>
    </row>
    <row r="191" spans="1:15" x14ac:dyDescent="0.25">
      <c r="A191" s="14"/>
      <c r="B191" s="16"/>
      <c r="C191" s="10">
        <v>2099</v>
      </c>
      <c r="D191" s="9" t="s">
        <v>12</v>
      </c>
      <c r="E191" s="1">
        <f>Table1[[#This Row],[Qty Entrada]]-Table1[[#This Row],[Qty Salida]]</f>
        <v>8</v>
      </c>
      <c r="F191" s="1" t="s">
        <v>1</v>
      </c>
      <c r="G191" s="1">
        <f>SUMIF([1]!Table3[Código Institucional],Existencia!C191:C329,[1]!Table3[Cantidad])</f>
        <v>8</v>
      </c>
      <c r="H191" s="1">
        <f>SUMIF([1]!Table2[Código Institucional],Existencia!C191:C329,[1]!Table2[Cantidad])</f>
        <v>0</v>
      </c>
      <c r="I191" s="12">
        <v>396</v>
      </c>
      <c r="J191" s="11">
        <f>I191*18%*E191</f>
        <v>570.24</v>
      </c>
      <c r="K191" s="7">
        <f t="shared" si="10"/>
        <v>3738.24</v>
      </c>
    </row>
    <row r="192" spans="1:15" x14ac:dyDescent="0.25">
      <c r="A192" s="14">
        <v>43698</v>
      </c>
      <c r="B192" s="13">
        <v>43731</v>
      </c>
      <c r="C192" s="10">
        <v>2055</v>
      </c>
      <c r="D192" s="9" t="s">
        <v>11</v>
      </c>
      <c r="E192" s="1">
        <f>Table1[[#This Row],[Qty Entrada]]-Table1[[#This Row],[Qty Salida]]</f>
        <v>4</v>
      </c>
      <c r="F192" s="1" t="s">
        <v>1</v>
      </c>
      <c r="G192" s="1">
        <f>SUMIF([1]!Table3[Código Institucional],Existencia!C192:C340,[1]!Table3[Cantidad])</f>
        <v>5</v>
      </c>
      <c r="H192" s="1">
        <f>SUMIF([1]!Table2[Código Institucional],Existencia!C192:C340,[1]!Table2[Cantidad])</f>
        <v>1</v>
      </c>
      <c r="I192" s="12">
        <v>518</v>
      </c>
      <c r="J192" s="11">
        <f>I192*16%*E192</f>
        <v>331.52</v>
      </c>
      <c r="K192" s="7">
        <f t="shared" si="10"/>
        <v>2403.52</v>
      </c>
      <c r="N192" s="6"/>
      <c r="O192" s="19"/>
    </row>
    <row r="193" spans="1:17" x14ac:dyDescent="0.25">
      <c r="A193" s="14">
        <v>43698</v>
      </c>
      <c r="B193" s="18">
        <v>43731</v>
      </c>
      <c r="C193" s="10">
        <v>2056</v>
      </c>
      <c r="D193" s="9" t="s">
        <v>10</v>
      </c>
      <c r="E193" s="1">
        <f>Table1[[#This Row],[Qty Entrada]]-Table1[[#This Row],[Qty Salida]]</f>
        <v>1</v>
      </c>
      <c r="F193" s="1" t="s">
        <v>9</v>
      </c>
      <c r="G193" s="1">
        <f>SUMIF([1]!Table3[Código Institucional],Existencia!C193:C340,[1]!Table3[Cantidad])</f>
        <v>1</v>
      </c>
      <c r="H193" s="1">
        <f>SUMIF([1]!Table2[Código Institucional],Existencia!C193:C340,[1]!Table2[Cantidad])</f>
        <v>0</v>
      </c>
      <c r="I193" s="12">
        <v>210</v>
      </c>
      <c r="J193" s="11">
        <f>I193*16%*E193</f>
        <v>33.6</v>
      </c>
      <c r="K193" s="7">
        <f t="shared" si="10"/>
        <v>243.6</v>
      </c>
    </row>
    <row r="194" spans="1:17" ht="15" hidden="1" customHeight="1" x14ac:dyDescent="0.25">
      <c r="A194" s="14">
        <v>43698</v>
      </c>
      <c r="B194" s="16">
        <v>44687</v>
      </c>
      <c r="C194" s="10">
        <v>2057</v>
      </c>
      <c r="D194" s="9" t="s">
        <v>8</v>
      </c>
      <c r="E194" s="1">
        <f>Table1[[#This Row],[Qty Entrada]]-Table1[[#This Row],[Qty Salida]]</f>
        <v>0</v>
      </c>
      <c r="F194" s="1" t="s">
        <v>1</v>
      </c>
      <c r="G194" s="1">
        <f>SUMIF([1]!Table3[Código Institucional],Existencia!C194:C340,[1]!Table3[Cantidad])</f>
        <v>12</v>
      </c>
      <c r="H194" s="1">
        <f>SUMIF([1]!Table2[Código Institucional],Existencia!C194:C340,[1]!Table2[Cantidad])</f>
        <v>12</v>
      </c>
      <c r="I194" s="12">
        <v>26</v>
      </c>
      <c r="J194" s="11">
        <f t="shared" ref="J194:J199" si="11">I194*18%*E194</f>
        <v>0</v>
      </c>
      <c r="K194" s="7">
        <f t="shared" si="10"/>
        <v>0</v>
      </c>
      <c r="Q194" s="6"/>
    </row>
    <row r="195" spans="1:17" x14ac:dyDescent="0.25">
      <c r="A195" s="14">
        <v>43698</v>
      </c>
      <c r="B195" s="16">
        <v>44687</v>
      </c>
      <c r="C195" s="10">
        <v>2058</v>
      </c>
      <c r="D195" s="9" t="s">
        <v>7</v>
      </c>
      <c r="E195" s="1">
        <f>Table1[[#This Row],[Qty Entrada]]-Table1[[#This Row],[Qty Salida]]</f>
        <v>7</v>
      </c>
      <c r="F195" s="1" t="s">
        <v>1</v>
      </c>
      <c r="G195" s="1">
        <f>SUMIF([1]!Table3[Código Institucional],Existencia!C195:C341,[1]!Table3[Cantidad])</f>
        <v>12</v>
      </c>
      <c r="H195" s="1">
        <f>SUMIF([1]!Table2[Código Institucional],Existencia!C195:C341,[1]!Table2[Cantidad])</f>
        <v>5</v>
      </c>
      <c r="I195" s="12">
        <v>235</v>
      </c>
      <c r="J195" s="11">
        <f t="shared" si="11"/>
        <v>296.09999999999997</v>
      </c>
      <c r="K195" s="7">
        <f t="shared" si="10"/>
        <v>1941.1</v>
      </c>
      <c r="O195" s="15"/>
    </row>
    <row r="196" spans="1:17" x14ac:dyDescent="0.25">
      <c r="A196" s="14"/>
      <c r="B196" s="16"/>
      <c r="C196" s="10">
        <v>2123</v>
      </c>
      <c r="D196" s="9" t="s">
        <v>6</v>
      </c>
      <c r="E196" s="1">
        <f>Table1[[#This Row],[Qty Entrada]]-Table1[[#This Row],[Qty Salida]]</f>
        <v>10</v>
      </c>
      <c r="F196" s="1" t="s">
        <v>1</v>
      </c>
      <c r="G196" s="1">
        <f>SUMIF([1]!Table3[Código Institucional],Existencia!C196:C348,[1]!Table3[Cantidad])</f>
        <v>10</v>
      </c>
      <c r="H196" s="1">
        <f>SUMIF([1]!Table2[Código Institucional],Existencia!C196:C348,[1]!Table2[Cantidad])</f>
        <v>0</v>
      </c>
      <c r="I196" s="12">
        <v>230</v>
      </c>
      <c r="J196" s="11">
        <f t="shared" si="11"/>
        <v>414</v>
      </c>
      <c r="K196" s="7">
        <f t="shared" si="10"/>
        <v>2714</v>
      </c>
      <c r="O196" s="15"/>
    </row>
    <row r="197" spans="1:17" x14ac:dyDescent="0.25">
      <c r="A197" s="14">
        <v>43698</v>
      </c>
      <c r="B197" s="13">
        <v>43731</v>
      </c>
      <c r="C197" s="10">
        <v>2059</v>
      </c>
      <c r="D197" s="9" t="s">
        <v>5</v>
      </c>
      <c r="E197" s="1">
        <f>Table1[[#This Row],[Qty Entrada]]-Table1[[#This Row],[Qty Salida]]</f>
        <v>1</v>
      </c>
      <c r="F197" s="1" t="s">
        <v>0</v>
      </c>
      <c r="G197" s="1">
        <f>SUMIF([1]!Table3[Código Institucional],Existencia!C197:C339,[1]!Table3[Cantidad])</f>
        <v>6</v>
      </c>
      <c r="H197" s="1">
        <f>SUMIF([1]!Table2[Código Institucional],Existencia!C197:C339,[1]!Table2[Cantidad])</f>
        <v>5</v>
      </c>
      <c r="I197" s="12">
        <v>135</v>
      </c>
      <c r="J197" s="11">
        <f t="shared" si="11"/>
        <v>24.3</v>
      </c>
      <c r="K197" s="7">
        <f t="shared" si="10"/>
        <v>159.30000000000001</v>
      </c>
      <c r="N197" s="6"/>
    </row>
    <row r="198" spans="1:17" x14ac:dyDescent="0.25">
      <c r="A198" s="14"/>
      <c r="B198" s="13"/>
      <c r="C198" s="10">
        <v>2117</v>
      </c>
      <c r="D198" s="9" t="s">
        <v>4</v>
      </c>
      <c r="E198" s="1">
        <f>Table1[[#This Row],[Qty Entrada]]-Table1[[#This Row],[Qty Salida]]</f>
        <v>10</v>
      </c>
      <c r="F198" s="1" t="s">
        <v>0</v>
      </c>
      <c r="G198" s="1">
        <f>SUMIF([1]!Table3[Código Institucional],Existencia!C198:C346,[1]!Table3[Cantidad])</f>
        <v>10</v>
      </c>
      <c r="H198" s="1">
        <f>SUMIF([1]!Table2[Código Institucional],Existencia!C198:C346,[1]!Table2[Cantidad])</f>
        <v>0</v>
      </c>
      <c r="I198" s="12">
        <v>150</v>
      </c>
      <c r="J198" s="11">
        <f t="shared" si="11"/>
        <v>270</v>
      </c>
      <c r="K198" s="7">
        <f t="shared" si="10"/>
        <v>1770</v>
      </c>
      <c r="N198" s="6"/>
    </row>
    <row r="199" spans="1:17" x14ac:dyDescent="0.25">
      <c r="A199" s="14" t="s">
        <v>3</v>
      </c>
      <c r="B199" s="16"/>
      <c r="C199" s="10">
        <v>2061</v>
      </c>
      <c r="D199" s="17" t="s">
        <v>2</v>
      </c>
      <c r="E199" s="1">
        <f>Table1[[#This Row],[Qty Entrada]]-Table1[[#This Row],[Qty Salida]]</f>
        <v>6</v>
      </c>
      <c r="F199" s="1" t="s">
        <v>1</v>
      </c>
      <c r="G199" s="1">
        <f>SUMIF([1]!Table3[Código Institucional],Existencia!C199:C338,[1]!Table3[Cantidad])</f>
        <v>6</v>
      </c>
      <c r="H199" s="1">
        <f>SUMIF([1]!Table2[Código Institucional],Existencia!C199:C338,[1]!Table2[Cantidad])</f>
        <v>0</v>
      </c>
      <c r="I199" s="12">
        <v>380</v>
      </c>
      <c r="J199" s="11">
        <f t="shared" si="11"/>
        <v>410.4</v>
      </c>
      <c r="K199" s="7">
        <f t="shared" ref="K199:K230" si="12">E199*I199+J199</f>
        <v>2690.4</v>
      </c>
      <c r="O199" s="15"/>
    </row>
    <row r="200" spans="1:17" x14ac:dyDescent="0.25">
      <c r="C200" s="10"/>
      <c r="D200" s="9"/>
      <c r="I200" s="7"/>
      <c r="J200" s="8">
        <f>SUM(J7:J199)</f>
        <v>69838.904399999999</v>
      </c>
      <c r="K200" s="7">
        <f>SUBTOTAL(109,Table1[Valores RD$])</f>
        <v>498608.76439999999</v>
      </c>
      <c r="N200" s="6"/>
      <c r="O200" s="6"/>
    </row>
    <row r="201" spans="1:17" x14ac:dyDescent="0.25">
      <c r="K201" s="5"/>
      <c r="M201" s="4"/>
    </row>
  </sheetData>
  <mergeCells count="4">
    <mergeCell ref="A2:K2"/>
    <mergeCell ref="A3:K3"/>
    <mergeCell ref="A4:K4"/>
    <mergeCell ref="A1:I1"/>
  </mergeCells>
  <conditionalFormatting sqref="C6:K6">
    <cfRule type="duplicateValues" dxfId="23" priority="1"/>
  </conditionalFormatting>
  <dataValidations count="1">
    <dataValidation type="list" allowBlank="1" showInputMessage="1" showErrorMessage="1" sqref="F7:F199" xr:uid="{B1E547FD-FDF7-4791-BD98-BE66C33146E4}">
      <formula1>"Caja,Fardo,Frasco,Funda,Galón,Paquete,Resma,Unidad,Yarda"</formula1>
    </dataValidation>
  </dataValidations>
  <pageMargins left="0.7" right="0.7" top="0.75" bottom="0.75" header="0.3" footer="0.3"/>
  <pageSetup scale="5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Existencia</vt:lpstr>
      <vt:lpstr>Existencia!Print_Titles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2023-01-20T17:43:50Z</dcterms:created>
  <dcterms:modified xsi:type="dcterms:W3CDTF">2023-01-20T17:48:17Z</dcterms:modified>
</cp:coreProperties>
</file>