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Inventario Almacen/2023/"/>
    </mc:Choice>
  </mc:AlternateContent>
  <xr:revisionPtr revIDLastSave="1" documentId="8_{D83C958E-1635-4D5D-85B4-F7377AD2CB70}" xr6:coauthVersionLast="47" xr6:coauthVersionMax="47" xr10:uidLastSave="{124ABD86-A283-43A7-83D0-3094B5BD5CDE}"/>
  <bookViews>
    <workbookView xWindow="-28920" yWindow="-120" windowWidth="29040" windowHeight="15720" xr2:uid="{70FEEB13-B8D6-4EA1-B417-4BD1DDC3AFD6}"/>
  </bookViews>
  <sheets>
    <sheet name="Existencia" sheetId="1" r:id="rId1"/>
  </sheets>
  <externalReferences>
    <externalReference r:id="rId2"/>
    <externalReference r:id="rId3"/>
    <externalReference r:id="rId4"/>
  </externalReferences>
  <definedNames>
    <definedName name="_xlnm.Print_Area" localSheetId="0">Existencia!$A$1:$K$331</definedName>
    <definedName name="_xlnm.Print_Titles" localSheetId="0">Existencia!$1:$6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0" i="1" l="1"/>
  <c r="K328" i="1"/>
  <c r="H325" i="1"/>
  <c r="G325" i="1"/>
  <c r="E325" i="1" s="1"/>
  <c r="H324" i="1"/>
  <c r="G324" i="1"/>
  <c r="E324" i="1" s="1"/>
  <c r="H323" i="1"/>
  <c r="G323" i="1"/>
  <c r="E323" i="1"/>
  <c r="H322" i="1"/>
  <c r="G322" i="1"/>
  <c r="E322" i="1"/>
  <c r="H321" i="1"/>
  <c r="G321" i="1"/>
  <c r="E321" i="1"/>
  <c r="H320" i="1"/>
  <c r="E320" i="1" s="1"/>
  <c r="G320" i="1"/>
  <c r="H319" i="1"/>
  <c r="G319" i="1"/>
  <c r="E319" i="1" s="1"/>
  <c r="H318" i="1"/>
  <c r="G318" i="1"/>
  <c r="E318" i="1" s="1"/>
  <c r="H317" i="1"/>
  <c r="G317" i="1"/>
  <c r="E317" i="1" s="1"/>
  <c r="H316" i="1"/>
  <c r="G316" i="1"/>
  <c r="E316" i="1"/>
  <c r="J316" i="1" s="1"/>
  <c r="K316" i="1" s="1"/>
  <c r="H315" i="1"/>
  <c r="G315" i="1"/>
  <c r="E315" i="1" s="1"/>
  <c r="H314" i="1"/>
  <c r="G314" i="1"/>
  <c r="E314" i="1" s="1"/>
  <c r="H313" i="1"/>
  <c r="G313" i="1"/>
  <c r="E313" i="1" s="1"/>
  <c r="H312" i="1"/>
  <c r="G312" i="1"/>
  <c r="E312" i="1"/>
  <c r="H311" i="1"/>
  <c r="G311" i="1"/>
  <c r="E311" i="1"/>
  <c r="H310" i="1"/>
  <c r="E310" i="1" s="1"/>
  <c r="G310" i="1"/>
  <c r="H309" i="1"/>
  <c r="E309" i="1" s="1"/>
  <c r="G309" i="1"/>
  <c r="H308" i="1"/>
  <c r="G308" i="1"/>
  <c r="E308" i="1" s="1"/>
  <c r="K308" i="1" s="1"/>
  <c r="H307" i="1"/>
  <c r="G307" i="1"/>
  <c r="E307" i="1"/>
  <c r="J307" i="1" s="1"/>
  <c r="K307" i="1" s="1"/>
  <c r="H306" i="1"/>
  <c r="G306" i="1"/>
  <c r="E306" i="1"/>
  <c r="H305" i="1"/>
  <c r="E305" i="1" s="1"/>
  <c r="G305" i="1"/>
  <c r="H304" i="1"/>
  <c r="E304" i="1" s="1"/>
  <c r="G304" i="1"/>
  <c r="H303" i="1"/>
  <c r="G303" i="1"/>
  <c r="E303" i="1" s="1"/>
  <c r="K303" i="1" s="1"/>
  <c r="H302" i="1"/>
  <c r="E302" i="1" s="1"/>
  <c r="G302" i="1"/>
  <c r="H301" i="1"/>
  <c r="G301" i="1"/>
  <c r="E301" i="1"/>
  <c r="H300" i="1"/>
  <c r="G300" i="1"/>
  <c r="E300" i="1" s="1"/>
  <c r="K300" i="1" s="1"/>
  <c r="H299" i="1"/>
  <c r="G299" i="1"/>
  <c r="E299" i="1" s="1"/>
  <c r="H298" i="1"/>
  <c r="G298" i="1"/>
  <c r="E298" i="1" s="1"/>
  <c r="H297" i="1"/>
  <c r="E297" i="1" s="1"/>
  <c r="G297" i="1"/>
  <c r="H296" i="1"/>
  <c r="G296" i="1"/>
  <c r="E296" i="1" s="1"/>
  <c r="K296" i="1" s="1"/>
  <c r="H295" i="1"/>
  <c r="G295" i="1"/>
  <c r="E295" i="1" s="1"/>
  <c r="H294" i="1"/>
  <c r="G294" i="1"/>
  <c r="E294" i="1" s="1"/>
  <c r="H293" i="1"/>
  <c r="G293" i="1"/>
  <c r="E293" i="1" s="1"/>
  <c r="K293" i="1" s="1"/>
  <c r="H292" i="1"/>
  <c r="E292" i="1" s="1"/>
  <c r="K292" i="1" s="1"/>
  <c r="G292" i="1"/>
  <c r="H291" i="1"/>
  <c r="E291" i="1" s="1"/>
  <c r="G291" i="1"/>
  <c r="H290" i="1"/>
  <c r="G290" i="1"/>
  <c r="E290" i="1"/>
  <c r="H289" i="1"/>
  <c r="G289" i="1"/>
  <c r="E289" i="1" s="1"/>
  <c r="H288" i="1"/>
  <c r="G288" i="1"/>
  <c r="E288" i="1" s="1"/>
  <c r="H287" i="1"/>
  <c r="G287" i="1"/>
  <c r="E287" i="1" s="1"/>
  <c r="H286" i="1"/>
  <c r="G286" i="1"/>
  <c r="E286" i="1" s="1"/>
  <c r="H285" i="1"/>
  <c r="G285" i="1"/>
  <c r="E285" i="1" s="1"/>
  <c r="H284" i="1"/>
  <c r="G284" i="1"/>
  <c r="E284" i="1" s="1"/>
  <c r="H283" i="1"/>
  <c r="E283" i="1" s="1"/>
  <c r="G283" i="1"/>
  <c r="H282" i="1"/>
  <c r="G282" i="1"/>
  <c r="E282" i="1" s="1"/>
  <c r="K282" i="1" s="1"/>
  <c r="H281" i="1"/>
  <c r="G281" i="1"/>
  <c r="E281" i="1" s="1"/>
  <c r="H280" i="1"/>
  <c r="G280" i="1"/>
  <c r="E280" i="1" s="1"/>
  <c r="H279" i="1"/>
  <c r="G279" i="1"/>
  <c r="E279" i="1" s="1"/>
  <c r="H278" i="1"/>
  <c r="E278" i="1" s="1"/>
  <c r="G278" i="1"/>
  <c r="H277" i="1"/>
  <c r="G277" i="1"/>
  <c r="E277" i="1"/>
  <c r="J277" i="1" s="1"/>
  <c r="K277" i="1" s="1"/>
  <c r="H276" i="1"/>
  <c r="G276" i="1"/>
  <c r="E276" i="1" s="1"/>
  <c r="K276" i="1" s="1"/>
  <c r="H275" i="1"/>
  <c r="G275" i="1"/>
  <c r="E275" i="1"/>
  <c r="K275" i="1" s="1"/>
  <c r="H274" i="1"/>
  <c r="G274" i="1"/>
  <c r="E274" i="1" s="1"/>
  <c r="H273" i="1"/>
  <c r="G273" i="1"/>
  <c r="E273" i="1" s="1"/>
  <c r="H272" i="1"/>
  <c r="E272" i="1" s="1"/>
  <c r="K272" i="1" s="1"/>
  <c r="G272" i="1"/>
  <c r="H271" i="1"/>
  <c r="G271" i="1"/>
  <c r="E271" i="1" s="1"/>
  <c r="H270" i="1"/>
  <c r="G270" i="1"/>
  <c r="E270" i="1"/>
  <c r="H269" i="1"/>
  <c r="G269" i="1"/>
  <c r="E269" i="1" s="1"/>
  <c r="H268" i="1"/>
  <c r="G268" i="1"/>
  <c r="E268" i="1"/>
  <c r="K268" i="1" s="1"/>
  <c r="H267" i="1"/>
  <c r="E267" i="1" s="1"/>
  <c r="G267" i="1"/>
  <c r="H266" i="1"/>
  <c r="G266" i="1"/>
  <c r="E266" i="1" s="1"/>
  <c r="H265" i="1"/>
  <c r="G265" i="1"/>
  <c r="E265" i="1" s="1"/>
  <c r="K265" i="1" s="1"/>
  <c r="H264" i="1"/>
  <c r="G264" i="1"/>
  <c r="E264" i="1" s="1"/>
  <c r="K264" i="1" s="1"/>
  <c r="H263" i="1"/>
  <c r="G263" i="1"/>
  <c r="E263" i="1" s="1"/>
  <c r="H262" i="1"/>
  <c r="G262" i="1"/>
  <c r="E262" i="1" s="1"/>
  <c r="H261" i="1"/>
  <c r="G261" i="1"/>
  <c r="E261" i="1" s="1"/>
  <c r="H260" i="1"/>
  <c r="E260" i="1" s="1"/>
  <c r="G260" i="1"/>
  <c r="H259" i="1"/>
  <c r="G259" i="1"/>
  <c r="E259" i="1"/>
  <c r="J259" i="1" s="1"/>
  <c r="K259" i="1" s="1"/>
  <c r="H258" i="1"/>
  <c r="G258" i="1"/>
  <c r="E258" i="1"/>
  <c r="H257" i="1"/>
  <c r="E257" i="1" s="1"/>
  <c r="G257" i="1"/>
  <c r="H256" i="1"/>
  <c r="G256" i="1"/>
  <c r="E256" i="1" s="1"/>
  <c r="H255" i="1"/>
  <c r="G255" i="1"/>
  <c r="E255" i="1"/>
  <c r="H254" i="1"/>
  <c r="G254" i="1"/>
  <c r="E254" i="1" s="1"/>
  <c r="H253" i="1"/>
  <c r="G253" i="1"/>
  <c r="E253" i="1" s="1"/>
  <c r="H252" i="1"/>
  <c r="G252" i="1"/>
  <c r="E252" i="1" s="1"/>
  <c r="H251" i="1"/>
  <c r="G251" i="1"/>
  <c r="E251" i="1" s="1"/>
  <c r="H250" i="1"/>
  <c r="G250" i="1"/>
  <c r="E250" i="1" s="1"/>
  <c r="H249" i="1"/>
  <c r="G249" i="1"/>
  <c r="E249" i="1" s="1"/>
  <c r="H248" i="1"/>
  <c r="E248" i="1" s="1"/>
  <c r="G248" i="1"/>
  <c r="H247" i="1"/>
  <c r="G247" i="1"/>
  <c r="E247" i="1"/>
  <c r="J247" i="1" s="1"/>
  <c r="K247" i="1" s="1"/>
  <c r="H246" i="1"/>
  <c r="G246" i="1"/>
  <c r="E246" i="1"/>
  <c r="H245" i="1"/>
  <c r="E245" i="1" s="1"/>
  <c r="G245" i="1"/>
  <c r="H244" i="1"/>
  <c r="G244" i="1"/>
  <c r="E244" i="1" s="1"/>
  <c r="H243" i="1"/>
  <c r="G243" i="1"/>
  <c r="E243" i="1"/>
  <c r="H242" i="1"/>
  <c r="G242" i="1"/>
  <c r="E242" i="1" s="1"/>
  <c r="H241" i="1"/>
  <c r="G241" i="1"/>
  <c r="E241" i="1" s="1"/>
  <c r="H240" i="1"/>
  <c r="G240" i="1"/>
  <c r="E240" i="1" s="1"/>
  <c r="H239" i="1"/>
  <c r="G239" i="1"/>
  <c r="E239" i="1" s="1"/>
  <c r="H238" i="1"/>
  <c r="G238" i="1"/>
  <c r="E238" i="1" s="1"/>
  <c r="K237" i="1"/>
  <c r="J237" i="1"/>
  <c r="H237" i="1"/>
  <c r="G237" i="1"/>
  <c r="H236" i="1"/>
  <c r="G236" i="1"/>
  <c r="E236" i="1" s="1"/>
  <c r="H235" i="1"/>
  <c r="G235" i="1"/>
  <c r="E235" i="1" s="1"/>
  <c r="H234" i="1"/>
  <c r="G234" i="1"/>
  <c r="E234" i="1" s="1"/>
  <c r="H233" i="1"/>
  <c r="G233" i="1"/>
  <c r="E233" i="1" s="1"/>
  <c r="H232" i="1"/>
  <c r="E232" i="1" s="1"/>
  <c r="G232" i="1"/>
  <c r="H231" i="1"/>
  <c r="E231" i="1" s="1"/>
  <c r="G231" i="1"/>
  <c r="H230" i="1"/>
  <c r="G230" i="1"/>
  <c r="E230" i="1"/>
  <c r="J230" i="1" s="1"/>
  <c r="K230" i="1" s="1"/>
  <c r="H229" i="1"/>
  <c r="G229" i="1"/>
  <c r="E229" i="1"/>
  <c r="H228" i="1"/>
  <c r="E228" i="1" s="1"/>
  <c r="G228" i="1"/>
  <c r="H227" i="1"/>
  <c r="G227" i="1"/>
  <c r="E227" i="1" s="1"/>
  <c r="H226" i="1"/>
  <c r="G226" i="1"/>
  <c r="E226" i="1"/>
  <c r="H225" i="1"/>
  <c r="G225" i="1"/>
  <c r="E225" i="1" s="1"/>
  <c r="H224" i="1"/>
  <c r="G224" i="1"/>
  <c r="E224" i="1" s="1"/>
  <c r="H223" i="1"/>
  <c r="G223" i="1"/>
  <c r="E223" i="1" s="1"/>
  <c r="H222" i="1"/>
  <c r="G222" i="1"/>
  <c r="E222" i="1" s="1"/>
  <c r="H221" i="1"/>
  <c r="G221" i="1"/>
  <c r="E221" i="1" s="1"/>
  <c r="H220" i="1"/>
  <c r="E220" i="1" s="1"/>
  <c r="G220" i="1"/>
  <c r="H219" i="1"/>
  <c r="E219" i="1" s="1"/>
  <c r="G219" i="1"/>
  <c r="H218" i="1"/>
  <c r="G218" i="1"/>
  <c r="E218" i="1"/>
  <c r="J218" i="1" s="1"/>
  <c r="K218" i="1" s="1"/>
  <c r="H217" i="1"/>
  <c r="G217" i="1"/>
  <c r="E217" i="1"/>
  <c r="H216" i="1"/>
  <c r="E216" i="1" s="1"/>
  <c r="G216" i="1"/>
  <c r="H215" i="1"/>
  <c r="G215" i="1"/>
  <c r="E215" i="1" s="1"/>
  <c r="H214" i="1"/>
  <c r="G214" i="1"/>
  <c r="E214" i="1"/>
  <c r="H213" i="1"/>
  <c r="G213" i="1"/>
  <c r="E213" i="1" s="1"/>
  <c r="H212" i="1"/>
  <c r="G212" i="1"/>
  <c r="E212" i="1" s="1"/>
  <c r="H211" i="1"/>
  <c r="G211" i="1"/>
  <c r="E211" i="1" s="1"/>
  <c r="H210" i="1"/>
  <c r="G210" i="1"/>
  <c r="E210" i="1" s="1"/>
  <c r="H209" i="1"/>
  <c r="G209" i="1"/>
  <c r="E209" i="1" s="1"/>
  <c r="H208" i="1"/>
  <c r="G208" i="1"/>
  <c r="E208" i="1" s="1"/>
  <c r="H207" i="1"/>
  <c r="E207" i="1" s="1"/>
  <c r="G207" i="1"/>
  <c r="H206" i="1"/>
  <c r="G206" i="1"/>
  <c r="E206" i="1"/>
  <c r="J206" i="1" s="1"/>
  <c r="K206" i="1" s="1"/>
  <c r="H205" i="1"/>
  <c r="G205" i="1"/>
  <c r="E205" i="1"/>
  <c r="H204" i="1"/>
  <c r="E204" i="1" s="1"/>
  <c r="G204" i="1"/>
  <c r="H203" i="1"/>
  <c r="G203" i="1"/>
  <c r="E203" i="1" s="1"/>
  <c r="H202" i="1"/>
  <c r="G202" i="1"/>
  <c r="E202" i="1"/>
  <c r="H201" i="1"/>
  <c r="G201" i="1"/>
  <c r="E201" i="1" s="1"/>
  <c r="H200" i="1"/>
  <c r="G200" i="1"/>
  <c r="E200" i="1" s="1"/>
  <c r="H199" i="1"/>
  <c r="G199" i="1"/>
  <c r="E199" i="1" s="1"/>
  <c r="H198" i="1"/>
  <c r="G198" i="1"/>
  <c r="E198" i="1" s="1"/>
  <c r="H197" i="1"/>
  <c r="G197" i="1"/>
  <c r="E197" i="1" s="1"/>
  <c r="H196" i="1"/>
  <c r="G196" i="1"/>
  <c r="E196" i="1" s="1"/>
  <c r="H195" i="1"/>
  <c r="E195" i="1" s="1"/>
  <c r="G195" i="1"/>
  <c r="H194" i="1"/>
  <c r="G194" i="1"/>
  <c r="E194" i="1"/>
  <c r="J194" i="1" s="1"/>
  <c r="K194" i="1" s="1"/>
  <c r="H193" i="1"/>
  <c r="G193" i="1"/>
  <c r="E193" i="1"/>
  <c r="H192" i="1"/>
  <c r="E192" i="1" s="1"/>
  <c r="G192" i="1"/>
  <c r="H191" i="1"/>
  <c r="G191" i="1"/>
  <c r="E191" i="1" s="1"/>
  <c r="H190" i="1"/>
  <c r="G190" i="1"/>
  <c r="E190" i="1"/>
  <c r="H189" i="1"/>
  <c r="G189" i="1"/>
  <c r="E189" i="1" s="1"/>
  <c r="H188" i="1"/>
  <c r="G188" i="1"/>
  <c r="E188" i="1" s="1"/>
  <c r="H187" i="1"/>
  <c r="G187" i="1"/>
  <c r="E187" i="1" s="1"/>
  <c r="H186" i="1"/>
  <c r="G186" i="1"/>
  <c r="E186" i="1" s="1"/>
  <c r="H185" i="1"/>
  <c r="G185" i="1"/>
  <c r="E185" i="1" s="1"/>
  <c r="H184" i="1"/>
  <c r="G184" i="1"/>
  <c r="E184" i="1" s="1"/>
  <c r="H183" i="1"/>
  <c r="E183" i="1" s="1"/>
  <c r="G183" i="1"/>
  <c r="H182" i="1"/>
  <c r="G182" i="1"/>
  <c r="E182" i="1"/>
  <c r="J182" i="1" s="1"/>
  <c r="K182" i="1" s="1"/>
  <c r="H181" i="1"/>
  <c r="G181" i="1"/>
  <c r="E181" i="1"/>
  <c r="H180" i="1"/>
  <c r="E180" i="1" s="1"/>
  <c r="G180" i="1"/>
  <c r="H179" i="1"/>
  <c r="G179" i="1"/>
  <c r="E179" i="1" s="1"/>
  <c r="H178" i="1"/>
  <c r="G178" i="1"/>
  <c r="E178" i="1"/>
  <c r="H177" i="1"/>
  <c r="G177" i="1"/>
  <c r="E177" i="1" s="1"/>
  <c r="H176" i="1"/>
  <c r="G176" i="1"/>
  <c r="E176" i="1" s="1"/>
  <c r="H175" i="1"/>
  <c r="G175" i="1"/>
  <c r="E175" i="1" s="1"/>
  <c r="H174" i="1"/>
  <c r="G174" i="1"/>
  <c r="E174" i="1" s="1"/>
  <c r="H173" i="1"/>
  <c r="G173" i="1"/>
  <c r="E173" i="1" s="1"/>
  <c r="H172" i="1"/>
  <c r="G172" i="1"/>
  <c r="E172" i="1" s="1"/>
  <c r="H171" i="1"/>
  <c r="E171" i="1" s="1"/>
  <c r="G171" i="1"/>
  <c r="H170" i="1"/>
  <c r="G170" i="1"/>
  <c r="E170" i="1"/>
  <c r="J170" i="1" s="1"/>
  <c r="K170" i="1" s="1"/>
  <c r="H169" i="1"/>
  <c r="G169" i="1"/>
  <c r="E169" i="1"/>
  <c r="H168" i="1"/>
  <c r="E168" i="1" s="1"/>
  <c r="G168" i="1"/>
  <c r="H167" i="1"/>
  <c r="G167" i="1"/>
  <c r="E167" i="1" s="1"/>
  <c r="H166" i="1"/>
  <c r="G166" i="1"/>
  <c r="E166" i="1"/>
  <c r="H165" i="1"/>
  <c r="G165" i="1"/>
  <c r="E165" i="1" s="1"/>
  <c r="H164" i="1"/>
  <c r="G164" i="1"/>
  <c r="E164" i="1" s="1"/>
  <c r="H163" i="1"/>
  <c r="G163" i="1"/>
  <c r="E163" i="1" s="1"/>
  <c r="H162" i="1"/>
  <c r="G162" i="1"/>
  <c r="E162" i="1" s="1"/>
  <c r="K162" i="1" s="1"/>
  <c r="H161" i="1"/>
  <c r="E161" i="1" s="1"/>
  <c r="K161" i="1" s="1"/>
  <c r="G161" i="1"/>
  <c r="H160" i="1"/>
  <c r="G160" i="1"/>
  <c r="E160" i="1" s="1"/>
  <c r="K160" i="1" s="1"/>
  <c r="H159" i="1"/>
  <c r="G159" i="1"/>
  <c r="E159" i="1" s="1"/>
  <c r="H158" i="1"/>
  <c r="G158" i="1"/>
  <c r="E158" i="1" s="1"/>
  <c r="H157" i="1"/>
  <c r="G157" i="1"/>
  <c r="E157" i="1" s="1"/>
  <c r="H156" i="1"/>
  <c r="G156" i="1"/>
  <c r="E156" i="1" s="1"/>
  <c r="H155" i="1"/>
  <c r="G155" i="1"/>
  <c r="E155" i="1"/>
  <c r="J155" i="1" s="1"/>
  <c r="K155" i="1" s="1"/>
  <c r="H154" i="1"/>
  <c r="G154" i="1"/>
  <c r="E154" i="1"/>
  <c r="H153" i="1"/>
  <c r="E153" i="1" s="1"/>
  <c r="G153" i="1"/>
  <c r="H152" i="1"/>
  <c r="G152" i="1"/>
  <c r="E152" i="1" s="1"/>
  <c r="H151" i="1"/>
  <c r="G151" i="1"/>
  <c r="E151" i="1" s="1"/>
  <c r="K151" i="1" s="1"/>
  <c r="H150" i="1"/>
  <c r="G150" i="1"/>
  <c r="E150" i="1"/>
  <c r="J150" i="1" s="1"/>
  <c r="K150" i="1" s="1"/>
  <c r="H149" i="1"/>
  <c r="G149" i="1"/>
  <c r="E149" i="1"/>
  <c r="H148" i="1"/>
  <c r="E148" i="1" s="1"/>
  <c r="G148" i="1"/>
  <c r="H147" i="1"/>
  <c r="G147" i="1"/>
  <c r="E147" i="1" s="1"/>
  <c r="H146" i="1"/>
  <c r="G146" i="1"/>
  <c r="E146" i="1"/>
  <c r="H145" i="1"/>
  <c r="G145" i="1"/>
  <c r="E145" i="1"/>
  <c r="J145" i="1" s="1"/>
  <c r="H144" i="1"/>
  <c r="G144" i="1"/>
  <c r="E144" i="1" s="1"/>
  <c r="H143" i="1"/>
  <c r="G143" i="1"/>
  <c r="E143" i="1" s="1"/>
  <c r="K143" i="1" s="1"/>
  <c r="H142" i="1"/>
  <c r="G142" i="1"/>
  <c r="E142" i="1" s="1"/>
  <c r="H141" i="1"/>
  <c r="G141" i="1"/>
  <c r="E141" i="1"/>
  <c r="H140" i="1"/>
  <c r="G140" i="1"/>
  <c r="E140" i="1" s="1"/>
  <c r="H139" i="1"/>
  <c r="G139" i="1"/>
  <c r="E139" i="1" s="1"/>
  <c r="H138" i="1"/>
  <c r="G138" i="1"/>
  <c r="E138" i="1" s="1"/>
  <c r="H137" i="1"/>
  <c r="E137" i="1" s="1"/>
  <c r="G137" i="1"/>
  <c r="H136" i="1"/>
  <c r="G136" i="1"/>
  <c r="E136" i="1" s="1"/>
  <c r="H135" i="1"/>
  <c r="G135" i="1"/>
  <c r="E135" i="1"/>
  <c r="H134" i="1"/>
  <c r="G134" i="1"/>
  <c r="E134" i="1" s="1"/>
  <c r="H133" i="1"/>
  <c r="G133" i="1"/>
  <c r="E133" i="1"/>
  <c r="J133" i="1" s="1"/>
  <c r="K133" i="1" s="1"/>
  <c r="H132" i="1"/>
  <c r="G132" i="1"/>
  <c r="E132" i="1"/>
  <c r="H131" i="1"/>
  <c r="G131" i="1"/>
  <c r="E131" i="1" s="1"/>
  <c r="H130" i="1"/>
  <c r="G130" i="1"/>
  <c r="E130" i="1" s="1"/>
  <c r="H129" i="1"/>
  <c r="G129" i="1"/>
  <c r="E129" i="1"/>
  <c r="H128" i="1"/>
  <c r="G128" i="1"/>
  <c r="E128" i="1" s="1"/>
  <c r="H127" i="1"/>
  <c r="G127" i="1"/>
  <c r="E127" i="1" s="1"/>
  <c r="H126" i="1"/>
  <c r="G126" i="1"/>
  <c r="E126" i="1" s="1"/>
  <c r="H125" i="1"/>
  <c r="E125" i="1" s="1"/>
  <c r="G125" i="1"/>
  <c r="H124" i="1"/>
  <c r="G124" i="1"/>
  <c r="E124" i="1" s="1"/>
  <c r="H123" i="1"/>
  <c r="G123" i="1"/>
  <c r="E123" i="1"/>
  <c r="H122" i="1"/>
  <c r="G122" i="1"/>
  <c r="E122" i="1" s="1"/>
  <c r="H121" i="1"/>
  <c r="G121" i="1"/>
  <c r="E121" i="1"/>
  <c r="J121" i="1" s="1"/>
  <c r="K121" i="1" s="1"/>
  <c r="H120" i="1"/>
  <c r="G120" i="1"/>
  <c r="E120" i="1"/>
  <c r="H119" i="1"/>
  <c r="G119" i="1"/>
  <c r="E119" i="1" s="1"/>
  <c r="H118" i="1"/>
  <c r="G118" i="1"/>
  <c r="E118" i="1" s="1"/>
  <c r="H117" i="1"/>
  <c r="G117" i="1"/>
  <c r="E117" i="1"/>
  <c r="H116" i="1"/>
  <c r="G116" i="1"/>
  <c r="E116" i="1" s="1"/>
  <c r="H115" i="1"/>
  <c r="G115" i="1"/>
  <c r="E115" i="1" s="1"/>
  <c r="H114" i="1"/>
  <c r="G114" i="1"/>
  <c r="E114" i="1" s="1"/>
  <c r="H113" i="1"/>
  <c r="E113" i="1" s="1"/>
  <c r="G113" i="1"/>
  <c r="H112" i="1"/>
  <c r="G112" i="1"/>
  <c r="E112" i="1" s="1"/>
  <c r="H111" i="1"/>
  <c r="G111" i="1"/>
  <c r="E111" i="1"/>
  <c r="H110" i="1"/>
  <c r="E110" i="1" s="1"/>
  <c r="G110" i="1"/>
  <c r="H109" i="1"/>
  <c r="G109" i="1"/>
  <c r="E109" i="1"/>
  <c r="J109" i="1" s="1"/>
  <c r="K109" i="1" s="1"/>
  <c r="H108" i="1"/>
  <c r="G108" i="1"/>
  <c r="E108" i="1"/>
  <c r="H107" i="1"/>
  <c r="G107" i="1"/>
  <c r="H106" i="1"/>
  <c r="G106" i="1"/>
  <c r="E106" i="1" s="1"/>
  <c r="H105" i="1"/>
  <c r="G105" i="1"/>
  <c r="E105" i="1"/>
  <c r="H104" i="1"/>
  <c r="G104" i="1"/>
  <c r="E104" i="1" s="1"/>
  <c r="H103" i="1"/>
  <c r="G103" i="1"/>
  <c r="E103" i="1" s="1"/>
  <c r="H102" i="1"/>
  <c r="G102" i="1"/>
  <c r="E102" i="1" s="1"/>
  <c r="H101" i="1"/>
  <c r="E101" i="1" s="1"/>
  <c r="G101" i="1"/>
  <c r="H100" i="1"/>
  <c r="G100" i="1"/>
  <c r="E100" i="1" s="1"/>
  <c r="H99" i="1"/>
  <c r="G99" i="1"/>
  <c r="E99" i="1"/>
  <c r="H98" i="1"/>
  <c r="E98" i="1" s="1"/>
  <c r="G98" i="1"/>
  <c r="H97" i="1"/>
  <c r="G97" i="1"/>
  <c r="E97" i="1"/>
  <c r="J97" i="1" s="1"/>
  <c r="K97" i="1" s="1"/>
  <c r="H96" i="1"/>
  <c r="G96" i="1"/>
  <c r="E96" i="1"/>
  <c r="H95" i="1"/>
  <c r="G95" i="1"/>
  <c r="H94" i="1"/>
  <c r="G94" i="1"/>
  <c r="E94" i="1" s="1"/>
  <c r="H93" i="1"/>
  <c r="G93" i="1"/>
  <c r="E93" i="1"/>
  <c r="H92" i="1"/>
  <c r="G92" i="1"/>
  <c r="E92" i="1" s="1"/>
  <c r="H91" i="1"/>
  <c r="G91" i="1"/>
  <c r="E91" i="1" s="1"/>
  <c r="J90" i="1"/>
  <c r="H90" i="1"/>
  <c r="G90" i="1"/>
  <c r="E90" i="1" s="1"/>
  <c r="H89" i="1"/>
  <c r="E89" i="1" s="1"/>
  <c r="G89" i="1"/>
  <c r="H88" i="1"/>
  <c r="G88" i="1"/>
  <c r="E88" i="1" s="1"/>
  <c r="H87" i="1"/>
  <c r="G87" i="1"/>
  <c r="E87" i="1"/>
  <c r="H86" i="1"/>
  <c r="G86" i="1"/>
  <c r="E86" i="1" s="1"/>
  <c r="K85" i="1"/>
  <c r="H85" i="1"/>
  <c r="G85" i="1"/>
  <c r="E85" i="1"/>
  <c r="J85" i="1" s="1"/>
  <c r="H84" i="1"/>
  <c r="G84" i="1"/>
  <c r="E84" i="1"/>
  <c r="H83" i="1"/>
  <c r="G83" i="1"/>
  <c r="H82" i="1"/>
  <c r="G82" i="1"/>
  <c r="E82" i="1" s="1"/>
  <c r="H81" i="1"/>
  <c r="G81" i="1"/>
  <c r="E81" i="1"/>
  <c r="H80" i="1"/>
  <c r="G80" i="1"/>
  <c r="E80" i="1" s="1"/>
  <c r="H79" i="1"/>
  <c r="G79" i="1"/>
  <c r="E79" i="1" s="1"/>
  <c r="J78" i="1"/>
  <c r="H78" i="1"/>
  <c r="G78" i="1"/>
  <c r="E78" i="1" s="1"/>
  <c r="H77" i="1"/>
  <c r="E77" i="1" s="1"/>
  <c r="G77" i="1"/>
  <c r="H76" i="1"/>
  <c r="G76" i="1"/>
  <c r="E76" i="1" s="1"/>
  <c r="H75" i="1"/>
  <c r="G75" i="1"/>
  <c r="E75" i="1"/>
  <c r="H74" i="1"/>
  <c r="E74" i="1" s="1"/>
  <c r="G74" i="1"/>
  <c r="K73" i="1"/>
  <c r="H73" i="1"/>
  <c r="G73" i="1"/>
  <c r="E73" i="1"/>
  <c r="J73" i="1" s="1"/>
  <c r="H72" i="1"/>
  <c r="G72" i="1"/>
  <c r="E72" i="1"/>
  <c r="H71" i="1"/>
  <c r="G71" i="1"/>
  <c r="H70" i="1"/>
  <c r="G70" i="1"/>
  <c r="E70" i="1" s="1"/>
  <c r="H69" i="1"/>
  <c r="G69" i="1"/>
  <c r="E69" i="1"/>
  <c r="H68" i="1"/>
  <c r="G68" i="1"/>
  <c r="E68" i="1" s="1"/>
  <c r="H67" i="1"/>
  <c r="G67" i="1"/>
  <c r="E67" i="1" s="1"/>
  <c r="J66" i="1"/>
  <c r="H66" i="1"/>
  <c r="G66" i="1"/>
  <c r="E66" i="1" s="1"/>
  <c r="H65" i="1"/>
  <c r="E65" i="1" s="1"/>
  <c r="G65" i="1"/>
  <c r="H64" i="1"/>
  <c r="G64" i="1"/>
  <c r="E64" i="1" s="1"/>
  <c r="H63" i="1"/>
  <c r="E63" i="1" s="1"/>
  <c r="G63" i="1"/>
  <c r="H62" i="1"/>
  <c r="E62" i="1" s="1"/>
  <c r="G62" i="1"/>
  <c r="H61" i="1"/>
  <c r="G61" i="1"/>
  <c r="E61" i="1"/>
  <c r="J61" i="1" s="1"/>
  <c r="K61" i="1" s="1"/>
  <c r="H60" i="1"/>
  <c r="G60" i="1"/>
  <c r="E60" i="1"/>
  <c r="H59" i="1"/>
  <c r="G59" i="1"/>
  <c r="H58" i="1"/>
  <c r="G58" i="1"/>
  <c r="E58" i="1" s="1"/>
  <c r="H57" i="1"/>
  <c r="G57" i="1"/>
  <c r="E57" i="1"/>
  <c r="H56" i="1"/>
  <c r="G56" i="1"/>
  <c r="E56" i="1" s="1"/>
  <c r="H55" i="1"/>
  <c r="G55" i="1"/>
  <c r="E55" i="1" s="1"/>
  <c r="H54" i="1"/>
  <c r="G54" i="1"/>
  <c r="E54" i="1" s="1"/>
  <c r="H53" i="1"/>
  <c r="E53" i="1" s="1"/>
  <c r="G53" i="1"/>
  <c r="H52" i="1"/>
  <c r="G52" i="1"/>
  <c r="E52" i="1" s="1"/>
  <c r="H51" i="1"/>
  <c r="E51" i="1" s="1"/>
  <c r="G51" i="1"/>
  <c r="H50" i="1"/>
  <c r="E50" i="1" s="1"/>
  <c r="G50" i="1"/>
  <c r="H49" i="1"/>
  <c r="G49" i="1"/>
  <c r="E49" i="1"/>
  <c r="J49" i="1" s="1"/>
  <c r="K49" i="1" s="1"/>
  <c r="H48" i="1"/>
  <c r="G48" i="1"/>
  <c r="E48" i="1"/>
  <c r="H47" i="1"/>
  <c r="G47" i="1"/>
  <c r="E47" i="1" s="1"/>
  <c r="K47" i="1" s="1"/>
  <c r="H46" i="1"/>
  <c r="G46" i="1"/>
  <c r="E46" i="1" s="1"/>
  <c r="K46" i="1" s="1"/>
  <c r="H45" i="1"/>
  <c r="G45" i="1"/>
  <c r="E45" i="1"/>
  <c r="K45" i="1" s="1"/>
  <c r="H44" i="1"/>
  <c r="G44" i="1"/>
  <c r="H43" i="1"/>
  <c r="G43" i="1"/>
  <c r="E43" i="1"/>
  <c r="J42" i="1"/>
  <c r="H42" i="1"/>
  <c r="G42" i="1"/>
  <c r="H41" i="1"/>
  <c r="G41" i="1"/>
  <c r="H40" i="1"/>
  <c r="G40" i="1"/>
  <c r="E40" i="1"/>
  <c r="H39" i="1"/>
  <c r="G39" i="1"/>
  <c r="E39" i="1"/>
  <c r="H38" i="1"/>
  <c r="G38" i="1"/>
  <c r="E38" i="1"/>
  <c r="K38" i="1" s="1"/>
  <c r="H37" i="1"/>
  <c r="G37" i="1"/>
  <c r="E37" i="1" s="1"/>
  <c r="K37" i="1" s="1"/>
  <c r="H36" i="1"/>
  <c r="G36" i="1"/>
  <c r="E36" i="1"/>
  <c r="K36" i="1" s="1"/>
  <c r="H35" i="1"/>
  <c r="G35" i="1"/>
  <c r="E35" i="1"/>
  <c r="K35" i="1" s="1"/>
  <c r="H34" i="1"/>
  <c r="G34" i="1"/>
  <c r="E34" i="1" s="1"/>
  <c r="K34" i="1" s="1"/>
  <c r="H33" i="1"/>
  <c r="G33" i="1"/>
  <c r="E33" i="1"/>
  <c r="K33" i="1" s="1"/>
  <c r="H32" i="1"/>
  <c r="G32" i="1"/>
  <c r="E32" i="1" s="1"/>
  <c r="K32" i="1" s="1"/>
  <c r="H31" i="1"/>
  <c r="G31" i="1"/>
  <c r="E31" i="1" s="1"/>
  <c r="K31" i="1" s="1"/>
  <c r="I30" i="1"/>
  <c r="H30" i="1"/>
  <c r="G30" i="1"/>
  <c r="E30" i="1" s="1"/>
  <c r="K30" i="1" s="1"/>
  <c r="I29" i="1"/>
  <c r="H29" i="1"/>
  <c r="G29" i="1"/>
  <c r="E29" i="1"/>
  <c r="K29" i="1" s="1"/>
  <c r="K28" i="1"/>
  <c r="H28" i="1"/>
  <c r="E28" i="1" s="1"/>
  <c r="J28" i="1" s="1"/>
  <c r="G28" i="1"/>
  <c r="H27" i="1"/>
  <c r="G27" i="1"/>
  <c r="E27" i="1" s="1"/>
  <c r="J27" i="1" s="1"/>
  <c r="J26" i="1"/>
  <c r="H26" i="1"/>
  <c r="E26" i="1" s="1"/>
  <c r="G26" i="1"/>
  <c r="H25" i="1"/>
  <c r="G25" i="1"/>
  <c r="H24" i="1"/>
  <c r="G24" i="1"/>
  <c r="E24" i="1" s="1"/>
  <c r="H23" i="1"/>
  <c r="G23" i="1"/>
  <c r="E23" i="1"/>
  <c r="I22" i="1"/>
  <c r="J22" i="1" s="1"/>
  <c r="H22" i="1"/>
  <c r="G22" i="1"/>
  <c r="E22" i="1"/>
  <c r="I21" i="1"/>
  <c r="H21" i="1"/>
  <c r="G21" i="1"/>
  <c r="E21" i="1" s="1"/>
  <c r="I20" i="1"/>
  <c r="H20" i="1"/>
  <c r="G20" i="1"/>
  <c r="E20" i="1"/>
  <c r="H19" i="1"/>
  <c r="G19" i="1"/>
  <c r="E19" i="1"/>
  <c r="J19" i="1" s="1"/>
  <c r="H18" i="1"/>
  <c r="G18" i="1"/>
  <c r="E18" i="1" s="1"/>
  <c r="J18" i="1" s="1"/>
  <c r="J17" i="1"/>
  <c r="H17" i="1"/>
  <c r="E17" i="1" s="1"/>
  <c r="G17" i="1"/>
  <c r="H16" i="1"/>
  <c r="G16" i="1"/>
  <c r="H15" i="1"/>
  <c r="G15" i="1"/>
  <c r="E15" i="1" s="1"/>
  <c r="H14" i="1"/>
  <c r="G14" i="1"/>
  <c r="E14" i="1" s="1"/>
  <c r="H13" i="1"/>
  <c r="G13" i="1"/>
  <c r="E13" i="1" s="1"/>
  <c r="J12" i="1"/>
  <c r="K12" i="1" s="1"/>
  <c r="H12" i="1"/>
  <c r="G12" i="1"/>
  <c r="E12" i="1"/>
  <c r="J11" i="1"/>
  <c r="K11" i="1" s="1"/>
  <c r="H11" i="1"/>
  <c r="G11" i="1"/>
  <c r="E11" i="1"/>
  <c r="H10" i="1"/>
  <c r="G10" i="1"/>
  <c r="E10" i="1" s="1"/>
  <c r="J9" i="1"/>
  <c r="K9" i="1" s="1"/>
  <c r="H9" i="1"/>
  <c r="G9" i="1"/>
  <c r="E9" i="1" s="1"/>
  <c r="H8" i="1"/>
  <c r="G8" i="1"/>
  <c r="E8" i="1"/>
  <c r="H7" i="1"/>
  <c r="G7" i="1"/>
  <c r="E7" i="1" s="1"/>
  <c r="K21" i="1" l="1"/>
  <c r="K14" i="1"/>
  <c r="J14" i="1"/>
  <c r="J15" i="1"/>
  <c r="K15" i="1"/>
  <c r="J7" i="1"/>
  <c r="K7" i="1"/>
  <c r="K24" i="1"/>
  <c r="J24" i="1"/>
  <c r="J81" i="1"/>
  <c r="K81" i="1" s="1"/>
  <c r="J105" i="1"/>
  <c r="K105" i="1" s="1"/>
  <c r="K130" i="1"/>
  <c r="J130" i="1"/>
  <c r="J188" i="1"/>
  <c r="K188" i="1" s="1"/>
  <c r="J209" i="1"/>
  <c r="K209" i="1" s="1"/>
  <c r="K236" i="1"/>
  <c r="J236" i="1"/>
  <c r="J284" i="1"/>
  <c r="K284" i="1" s="1"/>
  <c r="K322" i="1"/>
  <c r="K8" i="1"/>
  <c r="J8" i="1"/>
  <c r="K76" i="1"/>
  <c r="J76" i="1"/>
  <c r="J100" i="1"/>
  <c r="K100" i="1" s="1"/>
  <c r="K115" i="1"/>
  <c r="J115" i="1"/>
  <c r="J167" i="1"/>
  <c r="K167" i="1" s="1"/>
  <c r="K172" i="1"/>
  <c r="J172" i="1"/>
  <c r="J199" i="1"/>
  <c r="K199" i="1" s="1"/>
  <c r="J204" i="1"/>
  <c r="K204" i="1" s="1"/>
  <c r="K215" i="1"/>
  <c r="J215" i="1"/>
  <c r="J252" i="1"/>
  <c r="K252" i="1" s="1"/>
  <c r="K257" i="1"/>
  <c r="J257" i="1"/>
  <c r="J278" i="1"/>
  <c r="K278" i="1" s="1"/>
  <c r="J317" i="1"/>
  <c r="K317" i="1" s="1"/>
  <c r="J171" i="1"/>
  <c r="K171" i="1" s="1"/>
  <c r="K219" i="1"/>
  <c r="J219" i="1"/>
  <c r="K241" i="1"/>
  <c r="J241" i="1"/>
  <c r="J262" i="1"/>
  <c r="K262" i="1" s="1"/>
  <c r="J273" i="1"/>
  <c r="K273" i="1" s="1"/>
  <c r="K290" i="1"/>
  <c r="K51" i="1"/>
  <c r="J51" i="1"/>
  <c r="J57" i="1"/>
  <c r="K57" i="1" s="1"/>
  <c r="K18" i="1"/>
  <c r="J21" i="1"/>
  <c r="E25" i="1"/>
  <c r="J52" i="1"/>
  <c r="K52" i="1" s="1"/>
  <c r="K67" i="1"/>
  <c r="J67" i="1"/>
  <c r="K86" i="1"/>
  <c r="J86" i="1"/>
  <c r="J91" i="1"/>
  <c r="K91" i="1" s="1"/>
  <c r="K125" i="1"/>
  <c r="J125" i="1"/>
  <c r="J131" i="1"/>
  <c r="K131" i="1" s="1"/>
  <c r="J156" i="1"/>
  <c r="K156" i="1" s="1"/>
  <c r="J189" i="1"/>
  <c r="K189" i="1" s="1"/>
  <c r="J210" i="1"/>
  <c r="K210" i="1" s="1"/>
  <c r="K220" i="1"/>
  <c r="J220" i="1"/>
  <c r="J242" i="1"/>
  <c r="K242" i="1" s="1"/>
  <c r="J263" i="1"/>
  <c r="K263" i="1" s="1"/>
  <c r="J274" i="1"/>
  <c r="K274" i="1" s="1"/>
  <c r="K279" i="1"/>
  <c r="J279" i="1"/>
  <c r="J285" i="1"/>
  <c r="K285" i="1" s="1"/>
  <c r="K43" i="1"/>
  <c r="J82" i="1"/>
  <c r="K82" i="1" s="1"/>
  <c r="J106" i="1"/>
  <c r="K106" i="1" s="1"/>
  <c r="K110" i="1"/>
  <c r="J110" i="1"/>
  <c r="J116" i="1"/>
  <c r="K116" i="1" s="1"/>
  <c r="J126" i="1"/>
  <c r="K126" i="1" s="1"/>
  <c r="K136" i="1"/>
  <c r="J136" i="1"/>
  <c r="J173" i="1"/>
  <c r="K173" i="1" s="1"/>
  <c r="J183" i="1"/>
  <c r="K183" i="1" s="1"/>
  <c r="K200" i="1"/>
  <c r="J200" i="1"/>
  <c r="K221" i="1"/>
  <c r="J221" i="1"/>
  <c r="J231" i="1"/>
  <c r="K231" i="1" s="1"/>
  <c r="K253" i="1"/>
  <c r="J253" i="1"/>
  <c r="J269" i="1"/>
  <c r="K269" i="1"/>
  <c r="J302" i="1"/>
  <c r="K302" i="1" s="1"/>
  <c r="K318" i="1"/>
  <c r="J318" i="1"/>
  <c r="K22" i="1"/>
  <c r="J39" i="1"/>
  <c r="K39" i="1" s="1"/>
  <c r="K58" i="1"/>
  <c r="J58" i="1"/>
  <c r="J62" i="1"/>
  <c r="K62" i="1" s="1"/>
  <c r="J68" i="1"/>
  <c r="K68" i="1"/>
  <c r="K77" i="1"/>
  <c r="J77" i="1"/>
  <c r="J92" i="1"/>
  <c r="K92" i="1"/>
  <c r="K101" i="1"/>
  <c r="J101" i="1"/>
  <c r="J142" i="1"/>
  <c r="K142" i="1" s="1"/>
  <c r="J147" i="1"/>
  <c r="K147" i="1" s="1"/>
  <c r="K152" i="1"/>
  <c r="J152" i="1"/>
  <c r="J157" i="1"/>
  <c r="K157" i="1" s="1"/>
  <c r="K163" i="1"/>
  <c r="J163" i="1"/>
  <c r="K168" i="1"/>
  <c r="J168" i="1"/>
  <c r="J179" i="1"/>
  <c r="K179" i="1" s="1"/>
  <c r="J184" i="1"/>
  <c r="K184" i="1" s="1"/>
  <c r="K190" i="1"/>
  <c r="K211" i="1"/>
  <c r="J211" i="1"/>
  <c r="J216" i="1"/>
  <c r="K216" i="1" s="1"/>
  <c r="K227" i="1"/>
  <c r="J227" i="1"/>
  <c r="J280" i="1"/>
  <c r="K280" i="1" s="1"/>
  <c r="J286" i="1"/>
  <c r="K286" i="1" s="1"/>
  <c r="K291" i="1"/>
  <c r="J291" i="1"/>
  <c r="J297" i="1"/>
  <c r="K297" i="1" s="1"/>
  <c r="K313" i="1"/>
  <c r="J313" i="1"/>
  <c r="E16" i="1"/>
  <c r="K26" i="1"/>
  <c r="J53" i="1"/>
  <c r="K53" i="1" s="1"/>
  <c r="K78" i="1"/>
  <c r="E83" i="1"/>
  <c r="E107" i="1"/>
  <c r="J127" i="1"/>
  <c r="K127" i="1" s="1"/>
  <c r="K169" i="1"/>
  <c r="K174" i="1"/>
  <c r="J174" i="1"/>
  <c r="J201" i="1"/>
  <c r="K201" i="1"/>
  <c r="K222" i="1"/>
  <c r="J222" i="1"/>
  <c r="K232" i="1"/>
  <c r="J232" i="1"/>
  <c r="J254" i="1"/>
  <c r="K254" i="1"/>
  <c r="K270" i="1"/>
  <c r="K298" i="1"/>
  <c r="J298" i="1"/>
  <c r="J319" i="1"/>
  <c r="K319" i="1"/>
  <c r="K19" i="1"/>
  <c r="E44" i="1"/>
  <c r="E59" i="1"/>
  <c r="J63" i="1"/>
  <c r="K63" i="1" s="1"/>
  <c r="K69" i="1"/>
  <c r="J69" i="1"/>
  <c r="K93" i="1"/>
  <c r="J93" i="1"/>
  <c r="J122" i="1"/>
  <c r="K122" i="1" s="1"/>
  <c r="J137" i="1"/>
  <c r="K137" i="1" s="1"/>
  <c r="K158" i="1"/>
  <c r="J158" i="1"/>
  <c r="J164" i="1"/>
  <c r="K164" i="1" s="1"/>
  <c r="J185" i="1"/>
  <c r="K185" i="1" s="1"/>
  <c r="K195" i="1"/>
  <c r="J195" i="1"/>
  <c r="J212" i="1"/>
  <c r="K212" i="1" s="1"/>
  <c r="J233" i="1"/>
  <c r="K233" i="1" s="1"/>
  <c r="K238" i="1"/>
  <c r="J238" i="1"/>
  <c r="J248" i="1"/>
  <c r="K248" i="1" s="1"/>
  <c r="J281" i="1"/>
  <c r="K281" i="1" s="1"/>
  <c r="K287" i="1"/>
  <c r="J287" i="1"/>
  <c r="J314" i="1"/>
  <c r="K314" i="1" s="1"/>
  <c r="J324" i="1"/>
  <c r="K324" i="1" s="1"/>
  <c r="K64" i="1"/>
  <c r="J64" i="1"/>
  <c r="J88" i="1"/>
  <c r="K88" i="1" s="1"/>
  <c r="J102" i="1"/>
  <c r="K102" i="1" s="1"/>
  <c r="J112" i="1"/>
  <c r="K112" i="1" s="1"/>
  <c r="J128" i="1"/>
  <c r="K128" i="1"/>
  <c r="K138" i="1"/>
  <c r="J138" i="1"/>
  <c r="K148" i="1"/>
  <c r="J148" i="1"/>
  <c r="J153" i="1"/>
  <c r="K153" i="1" s="1"/>
  <c r="K175" i="1"/>
  <c r="J175" i="1"/>
  <c r="J180" i="1"/>
  <c r="K180" i="1" s="1"/>
  <c r="J191" i="1"/>
  <c r="K191" i="1" s="1"/>
  <c r="K196" i="1"/>
  <c r="J196" i="1"/>
  <c r="J223" i="1"/>
  <c r="K223" i="1" s="1"/>
  <c r="J228" i="1"/>
  <c r="K228" i="1" s="1"/>
  <c r="K244" i="1"/>
  <c r="J244" i="1"/>
  <c r="J249" i="1"/>
  <c r="K249" i="1" s="1"/>
  <c r="K255" i="1"/>
  <c r="K299" i="1"/>
  <c r="J299" i="1"/>
  <c r="K304" i="1"/>
  <c r="J304" i="1"/>
  <c r="J309" i="1"/>
  <c r="K309" i="1" s="1"/>
  <c r="J54" i="1"/>
  <c r="K54" i="1" s="1"/>
  <c r="J79" i="1"/>
  <c r="K79" i="1" s="1"/>
  <c r="J103" i="1"/>
  <c r="K103" i="1" s="1"/>
  <c r="K118" i="1"/>
  <c r="J118" i="1"/>
  <c r="J144" i="1"/>
  <c r="K144" i="1" s="1"/>
  <c r="K149" i="1"/>
  <c r="K154" i="1"/>
  <c r="K159" i="1"/>
  <c r="J159" i="1"/>
  <c r="J165" i="1"/>
  <c r="K165" i="1"/>
  <c r="K181" i="1"/>
  <c r="K186" i="1"/>
  <c r="J186" i="1"/>
  <c r="J213" i="1"/>
  <c r="K213" i="1" s="1"/>
  <c r="K229" i="1"/>
  <c r="J234" i="1"/>
  <c r="K234" i="1" s="1"/>
  <c r="K239" i="1"/>
  <c r="J239" i="1"/>
  <c r="J266" i="1"/>
  <c r="K266" i="1" s="1"/>
  <c r="J271" i="1"/>
  <c r="K271" i="1" s="1"/>
  <c r="K288" i="1"/>
  <c r="J288" i="1"/>
  <c r="J315" i="1"/>
  <c r="K315" i="1" s="1"/>
  <c r="J320" i="1"/>
  <c r="K320" i="1" s="1"/>
  <c r="K325" i="1"/>
  <c r="J325" i="1"/>
  <c r="J40" i="1"/>
  <c r="K40" i="1" s="1"/>
  <c r="K10" i="1"/>
  <c r="J10" i="1"/>
  <c r="J13" i="1"/>
  <c r="K13" i="1" s="1"/>
  <c r="J23" i="1"/>
  <c r="K23" i="1" s="1"/>
  <c r="K27" i="1"/>
  <c r="K55" i="1"/>
  <c r="J55" i="1"/>
  <c r="J70" i="1"/>
  <c r="K70" i="1" s="1"/>
  <c r="J74" i="1"/>
  <c r="K74" i="1" s="1"/>
  <c r="K94" i="1"/>
  <c r="J94" i="1"/>
  <c r="J98" i="1"/>
  <c r="K98" i="1" s="1"/>
  <c r="K129" i="1"/>
  <c r="K139" i="1"/>
  <c r="J139" i="1"/>
  <c r="J176" i="1"/>
  <c r="K176" i="1" s="1"/>
  <c r="J197" i="1"/>
  <c r="K197" i="1" s="1"/>
  <c r="K207" i="1"/>
  <c r="J207" i="1"/>
  <c r="K224" i="1"/>
  <c r="J224" i="1"/>
  <c r="J250" i="1"/>
  <c r="K250" i="1" s="1"/>
  <c r="K260" i="1"/>
  <c r="J260" i="1"/>
  <c r="J294" i="1"/>
  <c r="K294" i="1" s="1"/>
  <c r="J305" i="1"/>
  <c r="K305" i="1" s="1"/>
  <c r="K310" i="1"/>
  <c r="J310" i="1"/>
  <c r="K321" i="1"/>
  <c r="K17" i="1"/>
  <c r="J20" i="1"/>
  <c r="K20" i="1" s="1"/>
  <c r="E41" i="1"/>
  <c r="K41" i="1" s="1"/>
  <c r="K65" i="1"/>
  <c r="J65" i="1"/>
  <c r="J80" i="1"/>
  <c r="K80" i="1"/>
  <c r="J89" i="1"/>
  <c r="K89" i="1" s="1"/>
  <c r="J104" i="1"/>
  <c r="K104" i="1" s="1"/>
  <c r="J113" i="1"/>
  <c r="K113" i="1" s="1"/>
  <c r="K119" i="1"/>
  <c r="J119" i="1"/>
  <c r="J134" i="1"/>
  <c r="K134" i="1" s="1"/>
  <c r="J187" i="1"/>
  <c r="K187" i="1" s="1"/>
  <c r="K192" i="1"/>
  <c r="J192" i="1"/>
  <c r="J203" i="1"/>
  <c r="K203" i="1" s="1"/>
  <c r="J208" i="1"/>
  <c r="K208" i="1" s="1"/>
  <c r="J235" i="1"/>
  <c r="K235" i="1" s="1"/>
  <c r="J240" i="1"/>
  <c r="K240" i="1" s="1"/>
  <c r="K245" i="1"/>
  <c r="J245" i="1"/>
  <c r="K256" i="1"/>
  <c r="J256" i="1"/>
  <c r="J261" i="1"/>
  <c r="K261" i="1" s="1"/>
  <c r="J289" i="1"/>
  <c r="K289" i="1" s="1"/>
  <c r="J50" i="1"/>
  <c r="K50" i="1" s="1"/>
  <c r="J56" i="1"/>
  <c r="K56" i="1" s="1"/>
  <c r="K66" i="1"/>
  <c r="E71" i="1"/>
  <c r="K90" i="1"/>
  <c r="E95" i="1"/>
  <c r="K114" i="1"/>
  <c r="J114" i="1"/>
  <c r="J124" i="1"/>
  <c r="K124" i="1" s="1"/>
  <c r="J140" i="1"/>
  <c r="K140" i="1"/>
  <c r="J177" i="1"/>
  <c r="K177" i="1" s="1"/>
  <c r="J198" i="1"/>
  <c r="K198" i="1" s="1"/>
  <c r="J225" i="1"/>
  <c r="K225" i="1"/>
  <c r="K246" i="1"/>
  <c r="J251" i="1"/>
  <c r="K251" i="1" s="1"/>
  <c r="J267" i="1"/>
  <c r="K267" i="1" s="1"/>
  <c r="K283" i="1"/>
  <c r="J283" i="1"/>
  <c r="K295" i="1"/>
  <c r="J295" i="1"/>
  <c r="K145" i="1"/>
  <c r="J312" i="1"/>
  <c r="K312" i="1" s="1"/>
  <c r="J322" i="1"/>
  <c r="J117" i="1"/>
  <c r="K117" i="1" s="1"/>
  <c r="J129" i="1"/>
  <c r="J141" i="1"/>
  <c r="K141" i="1" s="1"/>
  <c r="J146" i="1"/>
  <c r="K146" i="1" s="1"/>
  <c r="J166" i="1"/>
  <c r="K166" i="1" s="1"/>
  <c r="J178" i="1"/>
  <c r="K178" i="1" s="1"/>
  <c r="J190" i="1"/>
  <c r="J202" i="1"/>
  <c r="K202" i="1" s="1"/>
  <c r="J214" i="1"/>
  <c r="K214" i="1" s="1"/>
  <c r="J226" i="1"/>
  <c r="K226" i="1" s="1"/>
  <c r="J243" i="1"/>
  <c r="K243" i="1" s="1"/>
  <c r="J255" i="1"/>
  <c r="J270" i="1"/>
  <c r="J290" i="1"/>
  <c r="J48" i="1"/>
  <c r="K48" i="1" s="1"/>
  <c r="J60" i="1"/>
  <c r="K60" i="1" s="1"/>
  <c r="J72" i="1"/>
  <c r="K72" i="1" s="1"/>
  <c r="J84" i="1"/>
  <c r="K84" i="1" s="1"/>
  <c r="J96" i="1"/>
  <c r="K96" i="1" s="1"/>
  <c r="J108" i="1"/>
  <c r="K108" i="1" s="1"/>
  <c r="J120" i="1"/>
  <c r="K120" i="1" s="1"/>
  <c r="J132" i="1"/>
  <c r="K132" i="1" s="1"/>
  <c r="J149" i="1"/>
  <c r="J154" i="1"/>
  <c r="J169" i="1"/>
  <c r="J181" i="1"/>
  <c r="J193" i="1"/>
  <c r="K193" i="1" s="1"/>
  <c r="J205" i="1"/>
  <c r="K205" i="1" s="1"/>
  <c r="J217" i="1"/>
  <c r="K217" i="1" s="1"/>
  <c r="J229" i="1"/>
  <c r="J246" i="1"/>
  <c r="J258" i="1"/>
  <c r="K258" i="1" s="1"/>
  <c r="J301" i="1"/>
  <c r="K301" i="1" s="1"/>
  <c r="J306" i="1"/>
  <c r="K306" i="1" s="1"/>
  <c r="J311" i="1"/>
  <c r="K311" i="1" s="1"/>
  <c r="J323" i="1"/>
  <c r="K323" i="1" s="1"/>
  <c r="J43" i="1"/>
  <c r="J321" i="1"/>
  <c r="J75" i="1"/>
  <c r="K75" i="1" s="1"/>
  <c r="J87" i="1"/>
  <c r="K87" i="1" s="1"/>
  <c r="J99" i="1"/>
  <c r="K99" i="1" s="1"/>
  <c r="J111" i="1"/>
  <c r="K111" i="1" s="1"/>
  <c r="J123" i="1"/>
  <c r="K123" i="1" s="1"/>
  <c r="J135" i="1"/>
  <c r="K135" i="1" s="1"/>
  <c r="J71" i="1" l="1"/>
  <c r="K71" i="1" s="1"/>
  <c r="K59" i="1"/>
  <c r="J59" i="1"/>
  <c r="J107" i="1"/>
  <c r="K107" i="1" s="1"/>
  <c r="J83" i="1"/>
  <c r="K83" i="1" s="1"/>
  <c r="J44" i="1"/>
  <c r="K44" i="1" s="1"/>
  <c r="J326" i="1"/>
  <c r="J25" i="1"/>
  <c r="K25" i="1" s="1"/>
  <c r="K95" i="1"/>
  <c r="J95" i="1"/>
  <c r="J16" i="1"/>
  <c r="K16" i="1" s="1"/>
  <c r="K326" i="1" s="1"/>
  <c r="P331" i="1" s="1"/>
</calcChain>
</file>

<file path=xl/sharedStrings.xml><?xml version="1.0" encoding="utf-8"?>
<sst xmlns="http://schemas.openxmlformats.org/spreadsheetml/2006/main" count="653" uniqueCount="336">
  <si>
    <t xml:space="preserve">                                    Autoridad Nacional de Asuntos Maritimos</t>
  </si>
  <si>
    <t>ANAMAR</t>
  </si>
  <si>
    <t>Relación Trimestral de Inventario Material Gastable</t>
  </si>
  <si>
    <t>Periodo de adquisición</t>
  </si>
  <si>
    <t>Fecha de Registro</t>
  </si>
  <si>
    <t>Código Institucional</t>
  </si>
  <si>
    <t>Breve Descripción del Bien</t>
  </si>
  <si>
    <t>Existencia</t>
  </si>
  <si>
    <t>Medida</t>
  </si>
  <si>
    <t>Qty Entrada</t>
  </si>
  <si>
    <t>Qty Salida</t>
  </si>
  <si>
    <t>Precio</t>
  </si>
  <si>
    <t>ITBS</t>
  </si>
  <si>
    <t>Valores RD$</t>
  </si>
  <si>
    <t xml:space="preserve">Papel Bond 8½ X 11 </t>
  </si>
  <si>
    <t>Resma</t>
  </si>
  <si>
    <t xml:space="preserve">(2)Papel Bond 81/2 X11 </t>
  </si>
  <si>
    <t>Papel Bond 8½ X 13</t>
  </si>
  <si>
    <t xml:space="preserve">(3) Papel Bond 8½ X 11 </t>
  </si>
  <si>
    <t xml:space="preserve">(4) Papel Bond 8½ X 11 </t>
  </si>
  <si>
    <t>Papel Bond 11 X 17</t>
  </si>
  <si>
    <t>Papel Opalina 8½ X 11</t>
  </si>
  <si>
    <t>Papel Satinado 8½ X 11</t>
  </si>
  <si>
    <t>Papel Hilo 1 cara 8½ X 11</t>
  </si>
  <si>
    <t xml:space="preserve">Folder 8½ X 11 </t>
  </si>
  <si>
    <t>Unidad</t>
  </si>
  <si>
    <t xml:space="preserve">(2)Folder 8½ X 11 </t>
  </si>
  <si>
    <t>Folder 8½ X 13</t>
  </si>
  <si>
    <t>Cover para encuadernación Azul</t>
  </si>
  <si>
    <t>Cover para encuadernación Transparente</t>
  </si>
  <si>
    <t>PendaFlex 8½ X 11</t>
  </si>
  <si>
    <t>Caja</t>
  </si>
  <si>
    <t>Separador con Pestañas (5 Tab Color)</t>
  </si>
  <si>
    <t>Protector Hojas Carpetas</t>
  </si>
  <si>
    <t>(2) Protector Hojas Carpetas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</si>
  <si>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</si>
  <si>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(3)Protector Hojas Carpetas</t>
  </si>
  <si>
    <t>(4)Protector Hojas Carpetas</t>
  </si>
  <si>
    <t>Sobres en Blanco sin logo</t>
  </si>
  <si>
    <t>Sobres Manila 81/2 X 11</t>
  </si>
  <si>
    <t>Felpas Printek azul</t>
  </si>
  <si>
    <t>Felpas Rojas Everprint</t>
  </si>
  <si>
    <t>Felpas Rojas Uniball Onyx Micro</t>
  </si>
  <si>
    <t>Felpas Azules Uniball Onyx Micro</t>
  </si>
  <si>
    <t>Felpas Negras Uniball Onyx Micro</t>
  </si>
  <si>
    <t xml:space="preserve">Felpas Azules Gel Uniball Impact </t>
  </si>
  <si>
    <t>Felpa rollerball Talbot azul</t>
  </si>
  <si>
    <t>Felpa rollerball Talbot negra</t>
  </si>
  <si>
    <t>(2)Felpa rollerball Talbot negra</t>
  </si>
  <si>
    <t>Lapiz Carbon</t>
  </si>
  <si>
    <t>Portaminas 0.5mm</t>
  </si>
  <si>
    <t>Minas 0.5</t>
  </si>
  <si>
    <t>Felpas Printek negras</t>
  </si>
  <si>
    <t>Lapiceros Azules Faber Castle</t>
  </si>
  <si>
    <t>Lapiceros Negros Faber Castle</t>
  </si>
  <si>
    <t>Lapiceros Azules Pelikan Pointec</t>
  </si>
  <si>
    <t>Lapiceros Talbot Azul</t>
  </si>
  <si>
    <t>(2) Lapiceros Tabolt Azul</t>
  </si>
  <si>
    <t>Lapiceros</t>
  </si>
  <si>
    <t>Grapadora</t>
  </si>
  <si>
    <t>Grapas standard</t>
  </si>
  <si>
    <t>Sacagrapa pequeño</t>
  </si>
  <si>
    <t>Saca Grapa uso pesado</t>
  </si>
  <si>
    <t>Perforadora 2 Hoyos</t>
  </si>
  <si>
    <t>Perforadora 3 Hoyos</t>
  </si>
  <si>
    <t>(2) Perforadora 3 Hoyos</t>
  </si>
  <si>
    <t>Libretas Peq. Blanca rayada</t>
  </si>
  <si>
    <t>(2) Libretas Peq. Blanca rayada</t>
  </si>
  <si>
    <t>(3) Libreta Peq. Blanca Rayada</t>
  </si>
  <si>
    <t>Libretas Gde. Blanca</t>
  </si>
  <si>
    <t>Bandas (Gomitas)</t>
  </si>
  <si>
    <t>Cinta Pegante invisible</t>
  </si>
  <si>
    <t>(2)Cinta Pegante invisible</t>
  </si>
  <si>
    <t>(3)Cinta Pegante invisible</t>
  </si>
  <si>
    <t>Masking Tape 1" (color blanco)</t>
  </si>
  <si>
    <t>Cinta Doble Cara</t>
  </si>
  <si>
    <t>Cinta adhesiva de 3/4</t>
  </si>
  <si>
    <t>(2)Cinta adhesiva de 3/4</t>
  </si>
  <si>
    <t>Ganchos Acco</t>
  </si>
  <si>
    <t>Paper Clips Jumbo</t>
  </si>
  <si>
    <t>Paper Clips 33mm</t>
  </si>
  <si>
    <t>Memoria USB16GB</t>
  </si>
  <si>
    <t>Memoria USB32GB</t>
  </si>
  <si>
    <t>Post It 10x15 color</t>
  </si>
  <si>
    <t>(2) Post-It Mmemo 10x15</t>
  </si>
  <si>
    <t xml:space="preserve">Post It Memo Tip 3x5 </t>
  </si>
  <si>
    <t>Post-It Memo Tip 3x3</t>
  </si>
  <si>
    <t>(2) Post-it Memo Tip 3x3</t>
  </si>
  <si>
    <t>Cera para contar</t>
  </si>
  <si>
    <t>Post It Mini Memo Tip 1 1/2x2 (pequeño)</t>
  </si>
  <si>
    <t>(2)Post-It MemoTip 11/2x2</t>
  </si>
  <si>
    <t>(3)Post-It MemoTip 11/2x2</t>
  </si>
  <si>
    <r>
      <rPr>
        <sz val="7.5"/>
        <rFont val="Calibri"/>
        <family val="2"/>
      </rPr>
      <t>29/042021</t>
    </r>
  </si>
  <si>
    <t xml:space="preserve">Sharpie Azul </t>
  </si>
  <si>
    <t>Sharpie Verde</t>
  </si>
  <si>
    <t>(2)Sharpie verde</t>
  </si>
  <si>
    <t>Resaltador azul</t>
  </si>
  <si>
    <t>Resaltador naranja</t>
  </si>
  <si>
    <t>Resaltador rosado</t>
  </si>
  <si>
    <t>Resaltador amarillo</t>
  </si>
  <si>
    <t>(2)Resaltador amarillo</t>
  </si>
  <si>
    <t>Sharpie negro</t>
  </si>
  <si>
    <t>(2) Sharpie negro</t>
  </si>
  <si>
    <t>Sharpie Rojo</t>
  </si>
  <si>
    <t>Marcadores Pizarra</t>
  </si>
  <si>
    <t>Clips Billeteros 51mm</t>
  </si>
  <si>
    <t>(3)Clips Billeteros 51mm</t>
  </si>
  <si>
    <t>Clips Billeteros 41mm</t>
  </si>
  <si>
    <t>(2)Clips Billeteros 41mm</t>
  </si>
  <si>
    <t xml:space="preserve">Clips Billeteros32mm </t>
  </si>
  <si>
    <t xml:space="preserve">(2)Clips Billeteros32mm </t>
  </si>
  <si>
    <t>Clips Billeteros 25mm</t>
  </si>
  <si>
    <t>(2)Clips Billeteros 25mm</t>
  </si>
  <si>
    <t>(3)Clips Billeteros 25mm</t>
  </si>
  <si>
    <t>Clips Billeteros 1/2</t>
  </si>
  <si>
    <t>Clips Billeteros 19mm</t>
  </si>
  <si>
    <t>Pilas AAA paquete de 2/1</t>
  </si>
  <si>
    <t>Pilas AA paquete de 2/1</t>
  </si>
  <si>
    <t>Pilas AA paquete de 4</t>
  </si>
  <si>
    <t>Paquete</t>
  </si>
  <si>
    <t>Pilas 9V (cuadrada)</t>
  </si>
  <si>
    <t xml:space="preserve">Pilas 23A </t>
  </si>
  <si>
    <t>Liquid Paper Lapiz</t>
  </si>
  <si>
    <t>Liquid Paper Brocha</t>
  </si>
  <si>
    <t>Sacapunta</t>
  </si>
  <si>
    <t>Tijeras</t>
  </si>
  <si>
    <t>Reglas</t>
  </si>
  <si>
    <t>Borras</t>
  </si>
  <si>
    <t>Pines (chinchetas)</t>
  </si>
  <si>
    <t>Mouse Pad</t>
  </si>
  <si>
    <t>CD</t>
  </si>
  <si>
    <t>DVD</t>
  </si>
  <si>
    <t>Carpetas vinyl 1"</t>
  </si>
  <si>
    <t>Carpetas vinyl 1½"</t>
  </si>
  <si>
    <t>Carpetas vinyl 2"</t>
  </si>
  <si>
    <t>Carpetas vinyl 3"</t>
  </si>
  <si>
    <t>(2 )Carpetas vinyl 3"</t>
  </si>
  <si>
    <t>Carpetas vinyl 4"</t>
  </si>
  <si>
    <t>Carpetas vinyl 5"</t>
  </si>
  <si>
    <t>Espiral para encuadernación 6mm</t>
  </si>
  <si>
    <t>Espiral para encuadernación 14mm</t>
  </si>
  <si>
    <t>Espiral para encuadernación 12mm</t>
  </si>
  <si>
    <t>Espiral para encuadernación 16mm</t>
  </si>
  <si>
    <t>Espiral para encuadernación 19mm</t>
  </si>
  <si>
    <t>Pegamento fuerte liquido Coqui</t>
  </si>
  <si>
    <t>Pegamneto Fuerte UHU</t>
  </si>
  <si>
    <t>Zafacon de escritorio</t>
  </si>
  <si>
    <t>Rollo Papel Sumadora</t>
  </si>
  <si>
    <t>(2) Rollo papel sumadora</t>
  </si>
  <si>
    <t>Archivo acordeon</t>
  </si>
  <si>
    <t>Juego para escritorios</t>
  </si>
  <si>
    <t>Juego Bandeja Escritorio</t>
  </si>
  <si>
    <t>(2)Juego Bandeja Escritorio</t>
  </si>
  <si>
    <t>Porta Lapices</t>
  </si>
  <si>
    <t>Porta Libreta</t>
  </si>
  <si>
    <t>Label mamey</t>
  </si>
  <si>
    <t>Pizarra corcho</t>
  </si>
  <si>
    <t>USB CIMO 2016</t>
  </si>
  <si>
    <t>Pegamento en Barra</t>
  </si>
  <si>
    <t>(2)Pegamento en Barra</t>
  </si>
  <si>
    <t>(3)Pegamento en Barra</t>
  </si>
  <si>
    <t>Pegamento blanco</t>
  </si>
  <si>
    <t>Agendas Annual</t>
  </si>
  <si>
    <t>(2) Agendas Annual</t>
  </si>
  <si>
    <t>Mascarillas desechables</t>
  </si>
  <si>
    <t>Gel Antibacterial</t>
  </si>
  <si>
    <t>Galón</t>
  </si>
  <si>
    <t xml:space="preserve">Alcohol Isopropilico </t>
  </si>
  <si>
    <t>(2) Alcohol Isopropilico</t>
  </si>
  <si>
    <t>Café Santo Domingo molido 1lb</t>
  </si>
  <si>
    <t>(2) café santo dmingo</t>
  </si>
  <si>
    <t>(3) café Santo Domingo</t>
  </si>
  <si>
    <t xml:space="preserve">Te de frutas </t>
  </si>
  <si>
    <t>Agua de 16 onz</t>
  </si>
  <si>
    <t>(2) Agua 16onz</t>
  </si>
  <si>
    <t>(3) agua de 16 OZ</t>
  </si>
  <si>
    <t>Te de Manzanilla</t>
  </si>
  <si>
    <t>Te de Manzanilla y Anis</t>
  </si>
  <si>
    <t>(2)Te manzanilla y anis</t>
  </si>
  <si>
    <t>(3) Te manzanilla y anis</t>
  </si>
  <si>
    <t>(4) Te manzanilla y anis</t>
  </si>
  <si>
    <t>Vasos de papel No. 4</t>
  </si>
  <si>
    <t>Servilletas C-Fold</t>
  </si>
  <si>
    <t>(2) Servilletas C-Fold</t>
  </si>
  <si>
    <t>(3)Servilletas C-Fold</t>
  </si>
  <si>
    <t>(4)Servilletas C-Fold</t>
  </si>
  <si>
    <t>Azucar Blanca</t>
  </si>
  <si>
    <t>(2)Azucar Blanca</t>
  </si>
  <si>
    <t>Azucar parda</t>
  </si>
  <si>
    <t>(2) Azucar parda</t>
  </si>
  <si>
    <t>Cremora Lite</t>
  </si>
  <si>
    <t>(2) Cremora Lite</t>
  </si>
  <si>
    <t>Cremora Nestle 22Onz</t>
  </si>
  <si>
    <t>(3) Cremora Nestle 22 onz</t>
  </si>
  <si>
    <t>(2)Cremora Nestle 22Onz</t>
  </si>
  <si>
    <t>(4) Cremora Nestle 22 Onz</t>
  </si>
  <si>
    <t>Té genjibre/limón</t>
  </si>
  <si>
    <t>Vasos de pepel No.7</t>
  </si>
  <si>
    <t>(2) Vasos de papel No. 7</t>
  </si>
  <si>
    <t>(3) Vasos de papel No. 7</t>
  </si>
  <si>
    <t>(2) Te de jengibre y limon</t>
  </si>
  <si>
    <t>(3) Te gejibre y limon</t>
  </si>
  <si>
    <t>(4) Te Genjibre y limon</t>
  </si>
  <si>
    <t>Vasos Plasticos No. 10</t>
  </si>
  <si>
    <t>(2) Vasos plasticos No. 10</t>
  </si>
  <si>
    <t>(3) Vasos plasticos No. 10</t>
  </si>
  <si>
    <t>Servilletas</t>
  </si>
  <si>
    <t xml:space="preserve">(2) Servilletas </t>
  </si>
  <si>
    <t>(3) Servilletas</t>
  </si>
  <si>
    <t>(4) servilleta</t>
  </si>
  <si>
    <t>Escobas</t>
  </si>
  <si>
    <t>(2) Escobas</t>
  </si>
  <si>
    <t>Suapes</t>
  </si>
  <si>
    <t>(2) Suapes</t>
  </si>
  <si>
    <t>(3) suapes</t>
  </si>
  <si>
    <t>Fundas blancas para cocina</t>
  </si>
  <si>
    <t>(2) Fundas blancas cocina</t>
  </si>
  <si>
    <t>(3) Fundas blancas cocina</t>
  </si>
  <si>
    <t>Cloro</t>
  </si>
  <si>
    <t>Detergente en polvo</t>
  </si>
  <si>
    <t xml:space="preserve">(2) Detergente en polvo </t>
  </si>
  <si>
    <t>(3)Detergente en polvo</t>
  </si>
  <si>
    <t>Detergente Liquido para pisos</t>
  </si>
  <si>
    <t>(2) Detergente liquido pisos</t>
  </si>
  <si>
    <t>(3) Detergente liquido pisos</t>
  </si>
  <si>
    <t>(4) Deterngente liquido para pisos</t>
  </si>
  <si>
    <t>Desinfectante/ambientador</t>
  </si>
  <si>
    <t>(2) Desinfectante/ambientador</t>
  </si>
  <si>
    <t>(3) Desinfectante/ ambientador</t>
  </si>
  <si>
    <t>Esponja de fregar</t>
  </si>
  <si>
    <t>(2) Esponja de fregar</t>
  </si>
  <si>
    <t>(3) Esponja de fregar</t>
  </si>
  <si>
    <t xml:space="preserve">Lavaplatos liquido </t>
  </si>
  <si>
    <t>(2) Lavaplatos liquidos</t>
  </si>
  <si>
    <t>(3) Lavaplatos liquido</t>
  </si>
  <si>
    <t>Paños de cocina</t>
  </si>
  <si>
    <t>(2) paños e cocina 3/1</t>
  </si>
  <si>
    <t>Guantes para limpieza</t>
  </si>
  <si>
    <t>(2)Guantespara limpieza</t>
  </si>
  <si>
    <t>(3) Guantes para limpieza</t>
  </si>
  <si>
    <t>(4) Gunates para limpieza</t>
  </si>
  <si>
    <t>Cuchara plasticas</t>
  </si>
  <si>
    <t>Tenedores plasticos</t>
  </si>
  <si>
    <t>Platos desechables No. 6</t>
  </si>
  <si>
    <t>(2) Platos deschables No.6</t>
  </si>
  <si>
    <t>(3) Platos desechables No. 6</t>
  </si>
  <si>
    <t>(2) Tenedores plasticos</t>
  </si>
  <si>
    <t>Platos desechables No. 9</t>
  </si>
  <si>
    <t>(2) Platos deschables No.9</t>
  </si>
  <si>
    <t>(3) Platos desechable No.9</t>
  </si>
  <si>
    <t>Papel de Baño de dispensador</t>
  </si>
  <si>
    <t xml:space="preserve">(2) Papel dispensador </t>
  </si>
  <si>
    <t>(3) Papel dispensador</t>
  </si>
  <si>
    <t>(4) Papel dispensador</t>
  </si>
  <si>
    <t>Te anis</t>
  </si>
  <si>
    <t>(2) Te anis</t>
  </si>
  <si>
    <t xml:space="preserve">Paper Clips 50mm </t>
  </si>
  <si>
    <t>Memoria 8GB</t>
  </si>
  <si>
    <t>Fundas negras baño</t>
  </si>
  <si>
    <t>(2) Fundas Negras baño</t>
  </si>
  <si>
    <t>(3) Fundas Negras baño</t>
  </si>
  <si>
    <t>Endulzante splenda</t>
  </si>
  <si>
    <t>(2)Endulzante Splenda</t>
  </si>
  <si>
    <t>(3)Endulzante Splenda</t>
  </si>
  <si>
    <t>Endulzante Stivia</t>
  </si>
  <si>
    <t>(2)Endulzante Stivia</t>
  </si>
  <si>
    <t>Label Blanco</t>
  </si>
  <si>
    <t>Papel de Baño BRAVO</t>
  </si>
  <si>
    <t>platos desechables No.7</t>
  </si>
  <si>
    <t>(2)Platos deschables No.7</t>
  </si>
  <si>
    <t>(3) Platos desechable No.7</t>
  </si>
  <si>
    <t>Cloro de marca</t>
  </si>
  <si>
    <t>(2) Cloro marca</t>
  </si>
  <si>
    <t>(3) Cloro Lider</t>
  </si>
  <si>
    <t>(4) Cloro clorox</t>
  </si>
  <si>
    <t>13/12/2022</t>
  </si>
  <si>
    <t>PAPEL BOND 81/2 X 14</t>
  </si>
  <si>
    <t xml:space="preserve">Mochilas </t>
  </si>
  <si>
    <t>Cuaderno</t>
  </si>
  <si>
    <t>Lapices mochila</t>
  </si>
  <si>
    <t>Gomas de borrar (mochila)</t>
  </si>
  <si>
    <t>Reglas  mochila</t>
  </si>
  <si>
    <t>Lapices de colores</t>
  </si>
  <si>
    <t>sacapunta mochila</t>
  </si>
  <si>
    <t>Cartuchera plastica</t>
  </si>
  <si>
    <t>Tempera mochila</t>
  </si>
  <si>
    <t>Cuaderno de dibujo Mochila</t>
  </si>
  <si>
    <t>Marcador Permanente mochila</t>
  </si>
  <si>
    <t>Resaltador amarillo mochila</t>
  </si>
  <si>
    <t>boligrafo mochila</t>
  </si>
  <si>
    <t>Felpa azul Mochila</t>
  </si>
  <si>
    <t>Folder Plastico mochila</t>
  </si>
  <si>
    <t>Folder a color mochila</t>
  </si>
  <si>
    <t>Grapadora mini mochila</t>
  </si>
  <si>
    <t>Ega blanca Mochila</t>
  </si>
  <si>
    <t>Folder pasticos Mochila</t>
  </si>
  <si>
    <t>Felpa azul Gruesa</t>
  </si>
  <si>
    <t>removedor de manchas</t>
  </si>
  <si>
    <t>(3) Agendas 2024</t>
  </si>
  <si>
    <t>(3) Clip Billetero #19 12/1</t>
  </si>
  <si>
    <t>(3) Clip Billetero #25 12/1</t>
  </si>
  <si>
    <t>(3) Clip Billetero #32 12/1</t>
  </si>
  <si>
    <t>(4) Libreta de Raya Grande</t>
  </si>
  <si>
    <t>(3) Libreta Raya Pequeña</t>
  </si>
  <si>
    <t>(2) Resaltador amarillo</t>
  </si>
  <si>
    <t>(2)Mochilas escolares</t>
  </si>
  <si>
    <t>(2) Cuadernos escolares</t>
  </si>
  <si>
    <t>(2)Lapices de madera</t>
  </si>
  <si>
    <t>(3) Gomas de borrar</t>
  </si>
  <si>
    <t>(2) Juego de reglas 4/1</t>
  </si>
  <si>
    <t>(2) Sacapuntas</t>
  </si>
  <si>
    <t>(2)Cartuchera plastica</t>
  </si>
  <si>
    <t>(2)Tempera mochila</t>
  </si>
  <si>
    <t>(2)Cuaderno de dibujo</t>
  </si>
  <si>
    <t>(2) Marcadores permanente Mochila</t>
  </si>
  <si>
    <t>(2) Resaltador amarillo mochila</t>
  </si>
  <si>
    <t>(3) Boligrafo pelikan mochila</t>
  </si>
  <si>
    <t>(2) Folder plastico</t>
  </si>
  <si>
    <t>(2) Folders de colores</t>
  </si>
  <si>
    <t>(2) Grapadora Mini mochilas</t>
  </si>
  <si>
    <t>(2) Ega Blanca Mochila</t>
  </si>
  <si>
    <t>Crayones de cera mochila</t>
  </si>
  <si>
    <t>(3) Azucar Splenda 100/1</t>
  </si>
  <si>
    <t>(3) Fundas negra cocina</t>
  </si>
  <si>
    <t>(4) Servilleta C-Fold</t>
  </si>
  <si>
    <t>(3) Papel Higienico dispensador</t>
  </si>
  <si>
    <t>(3)Vasos de carton #7</t>
  </si>
  <si>
    <t>(3)Vasos Plasticos #10</t>
  </si>
  <si>
    <t>(3) Paños de cocina Microfibra</t>
  </si>
  <si>
    <t>(3) Platos Biodegradables</t>
  </si>
  <si>
    <t>(3) Cucharas Clear</t>
  </si>
  <si>
    <t>(3) Cucharas plasticas</t>
  </si>
  <si>
    <t>(3) Tenedor plasticos</t>
  </si>
  <si>
    <t>(3) Servilletas de mesa</t>
  </si>
  <si>
    <t>resma de papel hilo blanco</t>
  </si>
  <si>
    <t>jabon de 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</si>
</sst>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m/dd/yyyy;@"/>
    <numFmt numFmtId="166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.5"/>
      <color rgb="FF000000"/>
      <name val="Calibri"/>
      <family val="2"/>
    </font>
    <font>
      <sz val="11"/>
      <name val="Calibri"/>
      <family val="2"/>
      <scheme val="minor"/>
    </font>
    <font>
      <sz val="7.5"/>
      <name val="Calibri"/>
      <family val="2"/>
    </font>
    <font>
      <sz val="10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0F1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2" applyFont="1" applyFill="1" applyAlignment="1">
      <alignment horizontal="center"/>
    </xf>
    <xf numFmtId="44" fontId="0" fillId="0" borderId="0" xfId="2" applyFont="1" applyFill="1"/>
    <xf numFmtId="0" fontId="0" fillId="0" borderId="0" xfId="0" applyAlignment="1">
      <alignment horizontal="center" vertical="center" wrapText="1"/>
    </xf>
    <xf numFmtId="44" fontId="0" fillId="0" borderId="0" xfId="2" applyFont="1" applyFill="1" applyBorder="1" applyAlignment="1">
      <alignment horizontal="center" vertical="center" wrapText="1"/>
    </xf>
    <xf numFmtId="44" fontId="0" fillId="0" borderId="0" xfId="2" applyFont="1" applyFill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top" shrinkToFit="1"/>
    </xf>
    <xf numFmtId="164" fontId="7" fillId="2" borderId="2" xfId="0" applyNumberFormat="1" applyFont="1" applyFill="1" applyBorder="1" applyAlignment="1">
      <alignment horizontal="center" vertical="top" shrinkToFit="1"/>
    </xf>
    <xf numFmtId="1" fontId="0" fillId="0" borderId="3" xfId="0" applyNumberFormat="1" applyBorder="1" applyAlignment="1">
      <alignment horizontal="center" vertical="center"/>
    </xf>
    <xf numFmtId="0" fontId="0" fillId="0" borderId="4" xfId="0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4" xfId="2" applyFont="1" applyFill="1" applyBorder="1" applyAlignment="1">
      <alignment horizontal="center"/>
    </xf>
    <xf numFmtId="44" fontId="0" fillId="0" borderId="5" xfId="2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164" fontId="7" fillId="0" borderId="1" xfId="0" applyNumberFormat="1" applyFont="1" applyBorder="1" applyAlignment="1">
      <alignment horizontal="center" vertical="top" shrinkToFit="1"/>
    </xf>
    <xf numFmtId="164" fontId="7" fillId="0" borderId="2" xfId="0" applyNumberFormat="1" applyFont="1" applyBorder="1" applyAlignment="1">
      <alignment horizontal="center" vertical="top" shrinkToFi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/>
    <xf numFmtId="165" fontId="7" fillId="0" borderId="2" xfId="0" applyNumberFormat="1" applyFont="1" applyBorder="1" applyAlignment="1">
      <alignment horizontal="center" vertical="top" shrinkToFit="1"/>
    </xf>
    <xf numFmtId="0" fontId="0" fillId="3" borderId="0" xfId="0" applyFill="1"/>
    <xf numFmtId="44" fontId="0" fillId="0" borderId="0" xfId="0" applyNumberFormat="1"/>
    <xf numFmtId="0" fontId="8" fillId="0" borderId="4" xfId="0" applyFont="1" applyBorder="1"/>
    <xf numFmtId="165" fontId="7" fillId="2" borderId="2" xfId="0" applyNumberFormat="1" applyFont="1" applyFill="1" applyBorder="1" applyAlignment="1">
      <alignment horizontal="center" vertical="top" shrinkToFit="1"/>
    </xf>
    <xf numFmtId="16" fontId="0" fillId="0" borderId="4" xfId="0" applyNumberFormat="1" applyBorder="1"/>
    <xf numFmtId="16" fontId="0" fillId="0" borderId="7" xfId="0" applyNumberFormat="1" applyBorder="1"/>
    <xf numFmtId="0" fontId="9" fillId="0" borderId="2" xfId="0" applyFont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4" borderId="4" xfId="0" applyFill="1" applyBorder="1"/>
    <xf numFmtId="165" fontId="7" fillId="2" borderId="1" xfId="0" applyNumberFormat="1" applyFont="1" applyFill="1" applyBorder="1" applyAlignment="1">
      <alignment horizontal="center" vertical="top" shrinkToFit="1"/>
    </xf>
    <xf numFmtId="165" fontId="7" fillId="0" borderId="1" xfId="0" applyNumberFormat="1" applyFont="1" applyBorder="1" applyAlignment="1">
      <alignment horizontal="center" vertical="top" shrinkToFit="1"/>
    </xf>
    <xf numFmtId="166" fontId="7" fillId="2" borderId="1" xfId="0" applyNumberFormat="1" applyFont="1" applyFill="1" applyBorder="1" applyAlignment="1">
      <alignment horizontal="center" vertical="top" shrinkToFit="1"/>
    </xf>
    <xf numFmtId="166" fontId="7" fillId="0" borderId="1" xfId="0" applyNumberFormat="1" applyFont="1" applyBorder="1" applyAlignment="1">
      <alignment horizontal="center" vertical="top" shrinkToFit="1"/>
    </xf>
    <xf numFmtId="9" fontId="0" fillId="0" borderId="0" xfId="0" applyNumberFormat="1"/>
    <xf numFmtId="43" fontId="0" fillId="0" borderId="0" xfId="0" applyNumberFormat="1"/>
    <xf numFmtId="44" fontId="0" fillId="0" borderId="0" xfId="2" applyFont="1" applyFill="1" applyBorder="1" applyAlignment="1">
      <alignment horizontal="center"/>
    </xf>
    <xf numFmtId="44" fontId="0" fillId="0" borderId="8" xfId="2" applyFont="1" applyFill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44" fontId="0" fillId="0" borderId="5" xfId="0" applyNumberFormat="1" applyBorder="1" applyAlignment="1">
      <alignment horizontal="center"/>
    </xf>
    <xf numFmtId="166" fontId="7" fillId="0" borderId="2" xfId="0" applyNumberFormat="1" applyFont="1" applyBorder="1" applyAlignment="1">
      <alignment horizontal="center" vertical="top" shrinkToFit="1"/>
    </xf>
    <xf numFmtId="43" fontId="0" fillId="0" borderId="0" xfId="1" applyFont="1" applyFill="1"/>
    <xf numFmtId="0" fontId="10" fillId="0" borderId="0" xfId="0" applyFont="1"/>
    <xf numFmtId="44" fontId="0" fillId="5" borderId="0" xfId="2" applyFont="1" applyFill="1" applyBorder="1" applyAlignment="1">
      <alignment horizontal="center"/>
    </xf>
    <xf numFmtId="0" fontId="4" fillId="0" borderId="0" xfId="0" applyFont="1"/>
    <xf numFmtId="44" fontId="4" fillId="0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0" applyNumberFormat="1" applyFont="1" applyAlignment="1">
      <alignment horizontal="center"/>
    </xf>
    <xf numFmtId="44" fontId="3" fillId="0" borderId="0" xfId="0" applyNumberFormat="1" applyFont="1"/>
    <xf numFmtId="44" fontId="8" fillId="0" borderId="0" xfId="2" applyFont="1" applyFill="1" applyAlignment="1">
      <alignment horizontal="center"/>
    </xf>
    <xf numFmtId="44" fontId="8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8" fillId="0" borderId="0" xfId="0" applyFont="1"/>
    <xf numFmtId="44" fontId="8" fillId="0" borderId="0" xfId="0" applyNumberFormat="1" applyFont="1"/>
    <xf numFmtId="44" fontId="4" fillId="0" borderId="0" xfId="0" applyNumberFormat="1" applyFont="1"/>
    <xf numFmtId="43" fontId="8" fillId="0" borderId="0" xfId="1" applyFont="1"/>
    <xf numFmtId="43" fontId="8" fillId="0" borderId="0" xfId="0" applyNumberFormat="1" applyFont="1"/>
    <xf numFmtId="0" fontId="11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24"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 outline="0">
        <left/>
        <right/>
        <top style="thin">
          <color theme="4" tint="0.39997558519241921"/>
        </top>
        <bottom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ill>
        <patternFill patternType="none">
          <fgColor indexed="64"/>
          <bgColor indexed="65"/>
        </patternFill>
      </fill>
      <alignment horizontal="center" textRotation="0" indent="0" justifyLastLine="0" readingOrder="0"/>
    </dxf>
    <dxf>
      <font>
        <b val="0"/>
      </font>
      <fill>
        <patternFill patternType="none">
          <fgColor indexed="64"/>
          <bgColor indexed="65"/>
        </patternFill>
      </fill>
      <alignment horizontal="center" textRotation="0" indent="0" justifyLastLine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542926</xdr:colOff>
      <xdr:row>0</xdr:row>
      <xdr:rowOff>76200</xdr:rowOff>
    </xdr:from>
    <xdr:to>
      <xdr:col>10</xdr:col>
      <xdr:colOff>485340</xdr:colOff>
      <xdr:row>4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DA2BA0-801C-4905-A198-864D086763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9258301" y="76200"/>
          <a:ext cx="1485464" cy="101917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0</xdr:row>
      <xdr:rowOff>7436</xdr:rowOff>
    </xdr:from>
    <xdr:to>
      <xdr:col>2</xdr:col>
      <xdr:colOff>1359355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F15670-A7D4-489F-81F6-308F184757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74" r="10891" b="7016"/>
        <a:stretch/>
      </xdr:blipFill>
      <xdr:spPr>
        <a:xfrm>
          <a:off x="1657350" y="7436"/>
          <a:ext cx="1216480" cy="10498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aybar.ANAMAR\Downloads\INVENTARIO%20FINAL%20SEGUIMIENTO%20(1).xlsx" TargetMode="External"/><Relationship Id="rId1" Type="http://schemas.openxmlformats.org/officeDocument/2006/relationships/externalLinkPath" Target="file:///C:\Users\Eaybar.ANAMAR\Downloads\INVENTARIO%20FINAL%20SEGUIMIENT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tavares_anamar_gob_do/Documents/Documents/ANAMAR%202022/SALIDAS%20Y%20ENTRADAS%20ALMACEN/SALIDAS%20Y%20ENTRADAS%20ALMACEN/INVENTARIO%20AL%2012%20DE%20ABRIL-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ctavares_anamar_gob_do/Documents/Documents/ANAMAR%202022/SALIDAS%20Y%20ENTRADAS%20ALMACEN/SALIDAS%20TRANSPARENCIA%202022-20223.xlsx" TargetMode="External"/><Relationship Id="rId1" Type="http://schemas.openxmlformats.org/officeDocument/2006/relationships/externalLinkPath" Target="/personal/ctavares_anamar_gob_do/Documents/Documents/ANAMAR%202022/SALIDAS%20Y%20ENTRADAS%20ALMACEN/SALIDAS%20TRANSPARENCIA%202022-20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  <sheetName val="INVENTARIO FINAL SEGUIMIENTO (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E INVENT TRANSPARENCIA T1"/>
      <sheetName val="CUADRE INVENTARIO AL 8 ABRIL"/>
      <sheetName val="CUADRE INVENTARIO AL 8 ABRI "/>
      <sheetName val="ENTRADA 6-05-2022"/>
      <sheetName val="INVENTARIO PARALELO"/>
      <sheetName val="PASE DE INVENTARIO "/>
      <sheetName val="Existencia (1)"/>
      <sheetName val="CUADRE INVENTARIO"/>
      <sheetName val="Salida"/>
      <sheetName val="ENTRADA"/>
      <sheetName val="Pedido Material Gastable"/>
      <sheetName val="Pedido Productos de Limpieza"/>
      <sheetName val="CONTROL DE SALIDA MATERIAL GAST"/>
      <sheetName val="codigos"/>
      <sheetName val="Sheet1"/>
    </sheetNames>
    <sheetDataSet>
      <sheetData sheetId="0"/>
      <sheetData sheetId="1"/>
      <sheetData sheetId="2"/>
      <sheetData sheetId="3">
        <row r="20">
          <cell r="I20">
            <v>2.8</v>
          </cell>
        </row>
        <row r="21">
          <cell r="I21">
            <v>160.15</v>
          </cell>
        </row>
        <row r="23">
          <cell r="I23">
            <v>28</v>
          </cell>
        </row>
        <row r="29">
          <cell r="I29">
            <v>39</v>
          </cell>
        </row>
        <row r="30">
          <cell r="I30">
            <v>39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IDA ABRIL"/>
      <sheetName val="SALIDA MAYO"/>
      <sheetName val="SALIDA JUNIO (2)"/>
      <sheetName val="SALIDA JULIO"/>
      <sheetName val="SALIDA AGOSTO "/>
      <sheetName val="SALIDA SEPTIEMBRE"/>
      <sheetName val="SALIDA OCTUBRE"/>
      <sheetName val="SALIDA NOVIEMBRE (2)"/>
      <sheetName val="SALIDA DICIEMBRE"/>
      <sheetName val="SALIDA ENERO 2023"/>
      <sheetName val="SALIDA FEBRERO 2023"/>
      <sheetName val="SALIDA MARZO 2023"/>
      <sheetName val="SALIDA ABRIL 2023"/>
      <sheetName val="SALIDA MAYO 2023"/>
      <sheetName val="SALIDA JUNIO 2023"/>
      <sheetName val="SALIDA JULIO 2023"/>
      <sheetName val="SALIDA AGOSTO 2023"/>
      <sheetName val="SALIDA SEPTIEMBRE 2023"/>
      <sheetName val="SALIDA OCTUBRE 2023"/>
      <sheetName val="SALIDA NOVIEMBRE 2023"/>
      <sheetName val="SALIDA DICIEMBRE 2023"/>
      <sheetName val="T1 INVENTARIO 2023"/>
      <sheetName val="INVENTARIO POR CUEN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4">
          <cell r="L54">
            <v>39694.156200000005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3D3E75-2C9D-41C0-83AA-399D8B0F360B}" name="Table1" displayName="Table1" ref="A6:K326" totalsRowCount="1" headerRowDxfId="23">
  <autoFilter ref="A6:K325" xr:uid="{781B8E17-C725-431A-AF53-6514AD5E5B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793250F-1E77-4ABF-A5F6-49763CAA9DC4}" name="Periodo de adquisición" dataDxfId="22" totalsRowDxfId="10"/>
    <tableColumn id="2" xr3:uid="{80B84123-6D6D-467D-9800-C713E671EE1F}" name="Fecha de Registro" dataDxfId="21" totalsRowDxfId="9"/>
    <tableColumn id="3" xr3:uid="{55635B6A-CA88-40B0-969F-F96EE9085891}" name="Código Institucional" dataDxfId="20" totalsRowDxfId="8"/>
    <tableColumn id="4" xr3:uid="{114B0D6D-9E87-4CD8-843E-3E79C38977E4}" name="Breve Descripción del Bien" dataDxfId="19" totalsRowDxfId="7"/>
    <tableColumn id="5" xr3:uid="{F0D1E95C-8079-4F8D-9B53-5D177615E5D7}" name="Existencia" dataDxfId="18" totalsRowDxfId="6">
      <calculatedColumnFormula>Table1[[#This Row],[Qty Entrada]]-Table1[[#This Row],[Qty Salida]]</calculatedColumnFormula>
    </tableColumn>
    <tableColumn id="6" xr3:uid="{7232D933-7351-4BEF-AF96-BA3277667DED}" name="Medida" dataDxfId="17" totalsRowDxfId="5"/>
    <tableColumn id="11" xr3:uid="{F5AB1C3B-1A59-4C55-AF52-76B3A19CD815}" name="Qty Entrada" dataDxfId="16" totalsRowDxfId="4">
      <calculatedColumnFormula>SUMIF([1]!Table3[Código Institucional],Existencia!C7:C229,[1]!Table3[Cantidad])</calculatedColumnFormula>
    </tableColumn>
    <tableColumn id="10" xr3:uid="{07BD951F-8D32-4991-B312-3B9CE5EECAEB}" name="Qty Salida" dataDxfId="15" totalsRowDxfId="3">
      <calculatedColumnFormula>SUMIF([1]!Table2[Código Institucional],Existencia!C7:C229,[1]!Table2[Cantidad])</calculatedColumnFormula>
    </tableColumn>
    <tableColumn id="7" xr3:uid="{EE868B51-96FC-44FB-8788-E40C1EED22FD}" name="Precio" dataDxfId="14" totalsRowDxfId="2"/>
    <tableColumn id="8" xr3:uid="{FF5A60B0-95FC-426C-A4F5-3C990C70C804}" name="ITBS" totalsRowFunction="custom" dataDxfId="13" totalsRowDxfId="1">
      <calculatedColumnFormula>I7*18%*E7</calculatedColumnFormula>
      <totalsRowFormula>SUM(J7:J325)</totalsRowFormula>
    </tableColumn>
    <tableColumn id="9" xr3:uid="{AFC7B4AB-AEA1-4D9C-807C-74E9330E32DD}" name="Valores RD$" totalsRowFunction="sum" dataDxfId="12" totalsRowDxfId="0">
      <calculatedColumnFormula>E7*I7+J7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7B27-78A9-4DAA-99C4-1AC8DFF83132}">
  <sheetPr>
    <pageSetUpPr fitToPage="1"/>
  </sheetPr>
  <dimension ref="A1:CF342"/>
  <sheetViews>
    <sheetView tabSelected="1" zoomScaleNormal="100" zoomScaleSheetLayoutView="85" workbookViewId="0">
      <pane ySplit="6" topLeftCell="A7" activePane="bottomLeft" state="frozen"/>
      <selection pane="bottomLeft" activeCell="E8" sqref="E8"/>
    </sheetView>
  </sheetViews>
  <sheetFormatPr defaultColWidth="9.140625" defaultRowHeight="15" x14ac:dyDescent="0.25"/>
  <cols>
    <col min="1" max="1" width="12.5703125" style="2" customWidth="1"/>
    <col min="2" max="2" width="10.140625" style="2" customWidth="1"/>
    <col min="3" max="3" width="22.5703125" style="3" customWidth="1"/>
    <col min="4" max="4" width="39.28515625" customWidth="1"/>
    <col min="5" max="5" width="16.5703125" style="2" customWidth="1"/>
    <col min="6" max="6" width="8.42578125" style="2" customWidth="1"/>
    <col min="7" max="7" width="11.28515625" style="2" customWidth="1"/>
    <col min="8" max="8" width="9.85546875" style="2" customWidth="1"/>
    <col min="9" max="9" width="10.5703125" style="4" customWidth="1"/>
    <col min="10" max="11" width="12.5703125" style="2" customWidth="1"/>
    <col min="12" max="12" width="15.5703125" customWidth="1"/>
    <col min="13" max="16" width="12.5703125" bestFit="1" customWidth="1"/>
    <col min="17" max="17" width="14.28515625" bestFit="1" customWidth="1"/>
  </cols>
  <sheetData>
    <row r="1" spans="1:84" ht="23.25" x14ac:dyDescent="0.3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1"/>
      <c r="K1" s="1"/>
    </row>
    <row r="2" spans="1:84" ht="18.7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84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84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84" x14ac:dyDescent="0.25">
      <c r="P5" s="5"/>
      <c r="Q5" s="5"/>
    </row>
    <row r="6" spans="1:84" ht="41.25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7" t="s">
        <v>11</v>
      </c>
      <c r="J6" s="6" t="s">
        <v>12</v>
      </c>
      <c r="K6" s="8" t="s">
        <v>13</v>
      </c>
    </row>
    <row r="7" spans="1:84" x14ac:dyDescent="0.25">
      <c r="A7" s="9">
        <v>43594</v>
      </c>
      <c r="B7" s="10">
        <v>44687</v>
      </c>
      <c r="C7" s="11">
        <v>1000</v>
      </c>
      <c r="D7" s="12" t="s">
        <v>14</v>
      </c>
      <c r="E7" s="13">
        <f>Table1[[#This Row],[Qty Entrada]]-Table1[[#This Row],[Qty Salida]]</f>
        <v>0</v>
      </c>
      <c r="F7" s="14" t="s">
        <v>15</v>
      </c>
      <c r="G7" s="14">
        <f>SUMIF([1]!Table3[Código Institucional],Existencia!C7:C229,[1]!Table3[Cantidad])</f>
        <v>99</v>
      </c>
      <c r="H7" s="14">
        <f>SUMIF([1]!Table2[Código Institucional],Existencia!C7:C229,[1]!Table2[Cantidad])</f>
        <v>99</v>
      </c>
      <c r="I7" s="15">
        <v>305</v>
      </c>
      <c r="J7" s="16">
        <f t="shared" ref="J7:J65" si="0">I7*18%*E7</f>
        <v>0</v>
      </c>
      <c r="K7" s="17">
        <f>E7*I7+J7</f>
        <v>0</v>
      </c>
    </row>
    <row r="8" spans="1:84" x14ac:dyDescent="0.25">
      <c r="A8" s="18"/>
      <c r="B8" s="19"/>
      <c r="C8" s="20">
        <v>2062</v>
      </c>
      <c r="D8" s="21" t="s">
        <v>16</v>
      </c>
      <c r="E8" s="13">
        <f>Table1[[#This Row],[Qty Entrada]]-Table1[[#This Row],[Qty Salida]]</f>
        <v>17</v>
      </c>
      <c r="F8" s="14" t="s">
        <v>15</v>
      </c>
      <c r="G8" s="14">
        <f>SUMIF([1]!Table3[Código Institucional],Existencia!C8:C230,[1]!Table3[Cantidad])</f>
        <v>50</v>
      </c>
      <c r="H8" s="14">
        <f>SUMIF([1]!Table2[Código Institucional],Existencia!C8:C230,[1]!Table2[Cantidad])</f>
        <v>33</v>
      </c>
      <c r="I8" s="15">
        <v>320</v>
      </c>
      <c r="J8" s="16">
        <f>I8*18%*E8</f>
        <v>979.19999999999993</v>
      </c>
      <c r="K8" s="17">
        <f>E8*I8+J8</f>
        <v>6419.2</v>
      </c>
    </row>
    <row r="9" spans="1:84" x14ac:dyDescent="0.25">
      <c r="A9" s="18">
        <v>43594</v>
      </c>
      <c r="B9" s="22">
        <v>44315</v>
      </c>
      <c r="C9" s="11">
        <v>1001</v>
      </c>
      <c r="D9" s="12" t="s">
        <v>17</v>
      </c>
      <c r="E9" s="13">
        <f>Table1[[#This Row],[Qty Entrada]]-Table1[[#This Row],[Qty Salida]]</f>
        <v>19</v>
      </c>
      <c r="F9" s="14" t="s">
        <v>15</v>
      </c>
      <c r="G9" s="14">
        <f>SUMIF([1]!Table3[Código Institucional],Existencia!C9:C230,[1]!Table3[Cantidad])</f>
        <v>19</v>
      </c>
      <c r="H9" s="14">
        <f>SUMIF([1]!Table2[Código Institucional],Existencia!C9:C230,[1]!Table2[Cantidad])</f>
        <v>0</v>
      </c>
      <c r="I9" s="15">
        <v>295</v>
      </c>
      <c r="J9" s="16">
        <f t="shared" si="0"/>
        <v>1008.9</v>
      </c>
      <c r="K9" s="17">
        <f t="shared" ref="K9:K72" si="1">E9*I9+J9</f>
        <v>6613.9</v>
      </c>
    </row>
    <row r="10" spans="1:84" s="23" customFormat="1" x14ac:dyDescent="0.25">
      <c r="A10" s="18"/>
      <c r="B10" s="22"/>
      <c r="C10" s="20">
        <v>2125</v>
      </c>
      <c r="D10" s="21" t="s">
        <v>18</v>
      </c>
      <c r="E10" s="13">
        <f>Table1[[#This Row],[Qty Entrada]]-Table1[[#This Row],[Qty Salida]]</f>
        <v>25</v>
      </c>
      <c r="F10" s="14" t="s">
        <v>15</v>
      </c>
      <c r="G10" s="14">
        <f>SUMIF([1]!Table3[Código Institucional],Existencia!C10:C233,[1]!Table3[Cantidad])</f>
        <v>25</v>
      </c>
      <c r="H10" s="14">
        <f>SUMIF([1]!Table2[Código Institucional],Existencia!C10:C233,[1]!Table2[Cantidad])</f>
        <v>0</v>
      </c>
      <c r="I10" s="15">
        <v>316.8</v>
      </c>
      <c r="J10" s="16">
        <f>I10*18%*E10</f>
        <v>1425.6</v>
      </c>
      <c r="K10" s="17">
        <f>E10*I10+J10</f>
        <v>9345.6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23" customFormat="1" x14ac:dyDescent="0.25">
      <c r="A11" s="18"/>
      <c r="B11" s="22"/>
      <c r="C11" s="20">
        <v>2180</v>
      </c>
      <c r="D11" s="21" t="s">
        <v>19</v>
      </c>
      <c r="E11" s="13">
        <f>Table1[[#This Row],[Qty Entrada]]-Table1[[#This Row],[Qty Salida]]</f>
        <v>25</v>
      </c>
      <c r="F11" s="14" t="s">
        <v>15</v>
      </c>
      <c r="G11" s="14">
        <f>SUMIF([1]!Table3[Código Institucional],Existencia!C11:C233,[1]!Table3[Cantidad])</f>
        <v>25</v>
      </c>
      <c r="H11" s="14">
        <f>SUMIF([1]!Table2[Código Institucional],Existencia!C11:C233,[1]!Table2[Cantidad])</f>
        <v>0</v>
      </c>
      <c r="I11" s="15">
        <v>285</v>
      </c>
      <c r="J11" s="16">
        <f>I11*18%*E11</f>
        <v>1282.5</v>
      </c>
      <c r="K11" s="17">
        <f>E11*I11+J11</f>
        <v>8407.5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x14ac:dyDescent="0.25">
      <c r="A12" s="9">
        <v>43594</v>
      </c>
      <c r="B12" s="10">
        <v>44687</v>
      </c>
      <c r="C12" s="11">
        <v>1003</v>
      </c>
      <c r="D12" s="12" t="s">
        <v>20</v>
      </c>
      <c r="E12" s="13">
        <f>Table1[[#This Row],[Qty Entrada]]-Table1[[#This Row],[Qty Salida]]</f>
        <v>3</v>
      </c>
      <c r="F12" s="14" t="s">
        <v>15</v>
      </c>
      <c r="G12" s="14">
        <f>SUMIF([1]!Table3[Código Institucional],Existencia!C12:C326,[1]!Table3[Cantidad])</f>
        <v>3</v>
      </c>
      <c r="H12" s="14">
        <f>SUMIF([1]!Table2[Código Institucional],Existencia!C12:C326,[1]!Table2[Cantidad])</f>
        <v>0</v>
      </c>
      <c r="I12" s="15">
        <v>330.75</v>
      </c>
      <c r="J12" s="16">
        <f t="shared" si="0"/>
        <v>178.60499999999999</v>
      </c>
      <c r="K12" s="17">
        <f t="shared" si="1"/>
        <v>1170.855</v>
      </c>
    </row>
    <row r="13" spans="1:84" x14ac:dyDescent="0.25">
      <c r="A13" s="18">
        <v>43594</v>
      </c>
      <c r="B13" s="19">
        <v>43717</v>
      </c>
      <c r="C13" s="11">
        <v>1004</v>
      </c>
      <c r="D13" s="12" t="s">
        <v>21</v>
      </c>
      <c r="E13" s="13">
        <f>Table1[[#This Row],[Qty Entrada]]-Table1[[#This Row],[Qty Salida]]</f>
        <v>3</v>
      </c>
      <c r="F13" s="14" t="s">
        <v>15</v>
      </c>
      <c r="G13" s="14">
        <f>SUMIF([1]!Table3[Código Institucional],Existencia!C13:C327,[1]!Table3[Cantidad])</f>
        <v>3</v>
      </c>
      <c r="H13" s="14">
        <f>SUMIF([1]!Table2[Código Institucional],Existencia!C13:C327,[1]!Table2[Cantidad])</f>
        <v>0</v>
      </c>
      <c r="I13" s="15">
        <v>430</v>
      </c>
      <c r="J13" s="16">
        <f t="shared" si="0"/>
        <v>232.2</v>
      </c>
      <c r="K13" s="17">
        <f t="shared" si="1"/>
        <v>1522.2</v>
      </c>
    </row>
    <row r="14" spans="1:84" x14ac:dyDescent="0.25">
      <c r="A14" s="9">
        <v>43594</v>
      </c>
      <c r="B14" s="10">
        <v>43717</v>
      </c>
      <c r="C14" s="11">
        <v>1005</v>
      </c>
      <c r="D14" s="12" t="s">
        <v>22</v>
      </c>
      <c r="E14" s="13">
        <f>Table1[[#This Row],[Qty Entrada]]-Table1[[#This Row],[Qty Salida]]</f>
        <v>3</v>
      </c>
      <c r="F14" s="14" t="s">
        <v>15</v>
      </c>
      <c r="G14" s="14">
        <f>SUMIF([1]!Table3[Código Institucional],Existencia!C14:C328,[1]!Table3[Cantidad])</f>
        <v>3</v>
      </c>
      <c r="H14" s="14">
        <f>SUMIF([1]!Table2[Código Institucional],Existencia!C14:C328,[1]!Table2[Cantidad])</f>
        <v>0</v>
      </c>
      <c r="I14" s="15">
        <v>525</v>
      </c>
      <c r="J14" s="16">
        <f t="shared" si="0"/>
        <v>283.5</v>
      </c>
      <c r="K14" s="17">
        <f t="shared" si="1"/>
        <v>1858.5</v>
      </c>
    </row>
    <row r="15" spans="1:84" x14ac:dyDescent="0.25">
      <c r="A15" s="18">
        <v>43594</v>
      </c>
      <c r="B15" s="19">
        <v>43717</v>
      </c>
      <c r="C15" s="11">
        <v>1006</v>
      </c>
      <c r="D15" s="12" t="s">
        <v>23</v>
      </c>
      <c r="E15" s="13">
        <f>Table1[[#This Row],[Qty Entrada]]-Table1[[#This Row],[Qty Salida]]</f>
        <v>4</v>
      </c>
      <c r="F15" s="14" t="s">
        <v>15</v>
      </c>
      <c r="G15" s="14">
        <f>SUMIF([1]!Table3[Código Institucional],Existencia!C15:C329,[1]!Table3[Cantidad])</f>
        <v>4</v>
      </c>
      <c r="H15" s="14">
        <f>SUMIF([1]!Table2[Código Institucional],Existencia!C15:C329,[1]!Table2[Cantidad])</f>
        <v>0</v>
      </c>
      <c r="I15" s="15">
        <v>490</v>
      </c>
      <c r="J15" s="16">
        <f t="shared" si="0"/>
        <v>352.8</v>
      </c>
      <c r="K15" s="17">
        <f t="shared" si="1"/>
        <v>2312.8000000000002</v>
      </c>
    </row>
    <row r="16" spans="1:84" x14ac:dyDescent="0.25">
      <c r="A16" s="9">
        <v>43594</v>
      </c>
      <c r="B16" s="10">
        <v>43717</v>
      </c>
      <c r="C16" s="11">
        <v>1010</v>
      </c>
      <c r="D16" s="12" t="s">
        <v>24</v>
      </c>
      <c r="E16" s="13">
        <f>Table1[[#This Row],[Qty Entrada]]-Table1[[#This Row],[Qty Salida]]</f>
        <v>0</v>
      </c>
      <c r="F16" s="14" t="s">
        <v>25</v>
      </c>
      <c r="G16" s="14">
        <f>SUMIF([1]!Table3[Código Institucional],Existencia!C16:C333,[1]!Table3[Cantidad])</f>
        <v>215</v>
      </c>
      <c r="H16" s="14">
        <f>SUMIF([1]!Table2[Código Institucional],Existencia!C16:C333,[1]!Table2[Cantidad])</f>
        <v>215</v>
      </c>
      <c r="I16" s="15">
        <v>3.15</v>
      </c>
      <c r="J16" s="16">
        <f t="shared" si="0"/>
        <v>0</v>
      </c>
      <c r="K16" s="17">
        <f t="shared" si="1"/>
        <v>0</v>
      </c>
    </row>
    <row r="17" spans="1:14" x14ac:dyDescent="0.25">
      <c r="A17" s="18"/>
      <c r="B17" s="19"/>
      <c r="C17" s="20">
        <v>2074</v>
      </c>
      <c r="D17" s="21" t="s">
        <v>26</v>
      </c>
      <c r="E17" s="13">
        <f>Table1[[#This Row],[Qty Entrada]]-Table1[[#This Row],[Qty Salida]]</f>
        <v>197</v>
      </c>
      <c r="F17" s="14" t="s">
        <v>25</v>
      </c>
      <c r="G17" s="14">
        <f>SUMIF([1]!Table3[Código Institucional],Existencia!C17:C248,[1]!Table3[Cantidad])</f>
        <v>200</v>
      </c>
      <c r="H17" s="14">
        <f>SUMIF([1]!Table2[Código Institucional],Existencia!C17:C248,[1]!Table2[Cantidad])</f>
        <v>3</v>
      </c>
      <c r="I17" s="15">
        <v>4.8</v>
      </c>
      <c r="J17" s="16">
        <f>I17*18%*E17</f>
        <v>170.208</v>
      </c>
      <c r="K17" s="17">
        <f>E17*I17+J17</f>
        <v>1115.808</v>
      </c>
    </row>
    <row r="18" spans="1:14" x14ac:dyDescent="0.25">
      <c r="A18" s="18">
        <v>43594</v>
      </c>
      <c r="B18" s="19">
        <v>44687</v>
      </c>
      <c r="C18" s="11">
        <v>1011</v>
      </c>
      <c r="D18" s="12" t="s">
        <v>27</v>
      </c>
      <c r="E18" s="13">
        <f>Table1[[#This Row],[Qty Entrada]]-Table1[[#This Row],[Qty Salida]]</f>
        <v>329</v>
      </c>
      <c r="F18" s="14" t="s">
        <v>25</v>
      </c>
      <c r="G18" s="14">
        <f>SUMIF([1]!Table3[Código Institucional],Existencia!C18:C334,[1]!Table3[Cantidad])</f>
        <v>357</v>
      </c>
      <c r="H18" s="14">
        <f>SUMIF([1]!Table2[Código Institucional],Existencia!C18:C334,[1]!Table2[Cantidad])</f>
        <v>28</v>
      </c>
      <c r="I18" s="15">
        <v>2.85</v>
      </c>
      <c r="J18" s="16">
        <f t="shared" si="0"/>
        <v>168.77700000000002</v>
      </c>
      <c r="K18" s="17">
        <f t="shared" si="1"/>
        <v>1106.4269999999999</v>
      </c>
    </row>
    <row r="19" spans="1:14" x14ac:dyDescent="0.25">
      <c r="A19" s="9">
        <v>43594</v>
      </c>
      <c r="B19" s="10">
        <v>43717</v>
      </c>
      <c r="C19" s="11">
        <v>1012</v>
      </c>
      <c r="D19" s="12" t="s">
        <v>28</v>
      </c>
      <c r="E19" s="13">
        <f>Table1[[#This Row],[Qty Entrada]]-Table1[[#This Row],[Qty Salida]]</f>
        <v>225</v>
      </c>
      <c r="F19" s="14" t="s">
        <v>25</v>
      </c>
      <c r="G19" s="14">
        <f>SUMIF([1]!Table3[Código Institucional],Existencia!C19:C335,[1]!Table3[Cantidad])</f>
        <v>225</v>
      </c>
      <c r="H19" s="14">
        <f>SUMIF([1]!Table2[Código Institucional],Existencia!C19:C335,[1]!Table2[Cantidad])</f>
        <v>0</v>
      </c>
      <c r="I19" s="15">
        <v>2.85</v>
      </c>
      <c r="J19" s="16">
        <f t="shared" si="0"/>
        <v>115.425</v>
      </c>
      <c r="K19" s="17">
        <f t="shared" si="1"/>
        <v>756.67499999999995</v>
      </c>
      <c r="M19" s="24"/>
    </row>
    <row r="20" spans="1:14" x14ac:dyDescent="0.25">
      <c r="A20" s="18">
        <v>43594</v>
      </c>
      <c r="B20" s="19">
        <v>44687</v>
      </c>
      <c r="C20" s="11">
        <v>1013</v>
      </c>
      <c r="D20" s="12" t="s">
        <v>29</v>
      </c>
      <c r="E20" s="13">
        <f>Table1[[#This Row],[Qty Entrada]]-Table1[[#This Row],[Qty Salida]]</f>
        <v>200</v>
      </c>
      <c r="F20" s="14" t="s">
        <v>25</v>
      </c>
      <c r="G20" s="14">
        <f>SUMIF([1]!Table3[Código Institucional],Existencia!C20:C336,[1]!Table3[Cantidad])</f>
        <v>200</v>
      </c>
      <c r="H20" s="14">
        <f>SUMIF([1]!Table2[Código Institucional],Existencia!C20:C336,[1]!Table2[Cantidad])</f>
        <v>0</v>
      </c>
      <c r="I20" s="15">
        <f>+'[2]ENTRADA 6-05-2022'!$I$20</f>
        <v>2.8</v>
      </c>
      <c r="J20" s="16">
        <f t="shared" si="0"/>
        <v>100.8</v>
      </c>
      <c r="K20" s="17">
        <f t="shared" si="1"/>
        <v>660.8</v>
      </c>
    </row>
    <row r="21" spans="1:14" x14ac:dyDescent="0.25">
      <c r="A21" s="18">
        <v>43594</v>
      </c>
      <c r="B21" s="22">
        <v>44315</v>
      </c>
      <c r="C21" s="11">
        <v>1014</v>
      </c>
      <c r="D21" s="12" t="s">
        <v>30</v>
      </c>
      <c r="E21" s="13">
        <f>Table1[[#This Row],[Qty Entrada]]-Table1[[#This Row],[Qty Salida]]</f>
        <v>1</v>
      </c>
      <c r="F21" s="14" t="s">
        <v>31</v>
      </c>
      <c r="G21" s="14">
        <f>SUMIF([1]!Table3[Código Institucional],Existencia!C21:C337,[1]!Table3[Cantidad])</f>
        <v>1</v>
      </c>
      <c r="H21" s="14">
        <f>SUMIF([1]!Table2[Código Institucional],Existencia!C21:C337,[1]!Table2[Cantidad])</f>
        <v>0</v>
      </c>
      <c r="I21" s="15">
        <f>+'[2]ENTRADA 6-05-2022'!$I$21</f>
        <v>160.15</v>
      </c>
      <c r="J21" s="16">
        <f t="shared" si="0"/>
        <v>28.826999999999998</v>
      </c>
      <c r="K21" s="17">
        <f t="shared" si="1"/>
        <v>188.977</v>
      </c>
    </row>
    <row r="22" spans="1:14" x14ac:dyDescent="0.25">
      <c r="A22" s="18">
        <v>43594</v>
      </c>
      <c r="B22" s="19">
        <v>43717</v>
      </c>
      <c r="C22" s="11">
        <v>1016</v>
      </c>
      <c r="D22" s="12" t="s">
        <v>32</v>
      </c>
      <c r="E22" s="13">
        <f>Table1[[#This Row],[Qty Entrada]]-Table1[[#This Row],[Qty Salida]]</f>
        <v>139</v>
      </c>
      <c r="F22" s="14" t="s">
        <v>25</v>
      </c>
      <c r="G22" s="14">
        <f>SUMIF([1]!Table3[Código Institucional],Existencia!C22:C339,[1]!Table3[Cantidad])</f>
        <v>169</v>
      </c>
      <c r="H22" s="14">
        <f>SUMIF([1]!Table2[Código Institucional],Existencia!C22:C339,[1]!Table2[Cantidad])</f>
        <v>30</v>
      </c>
      <c r="I22" s="15">
        <f>+'[2]ENTRADA 6-05-2022'!$I$23</f>
        <v>28</v>
      </c>
      <c r="J22" s="16">
        <f t="shared" si="0"/>
        <v>700.56000000000006</v>
      </c>
      <c r="K22" s="17">
        <f t="shared" si="1"/>
        <v>4592.5600000000004</v>
      </c>
    </row>
    <row r="23" spans="1:14" x14ac:dyDescent="0.25">
      <c r="A23" s="9">
        <v>43594</v>
      </c>
      <c r="B23" s="10">
        <v>43717</v>
      </c>
      <c r="C23" s="11">
        <v>1017</v>
      </c>
      <c r="D23" s="12" t="s">
        <v>33</v>
      </c>
      <c r="E23" s="13">
        <f>Table1[[#This Row],[Qty Entrada]]-Table1[[#This Row],[Qty Salida]]</f>
        <v>3</v>
      </c>
      <c r="F23" s="14" t="s">
        <v>25</v>
      </c>
      <c r="G23" s="14">
        <f>SUMIF([1]!Table3[Código Institucional],Existencia!C23:C340,[1]!Table3[Cantidad])</f>
        <v>24</v>
      </c>
      <c r="H23" s="14">
        <f>SUMIF([1]!Table2[Código Institucional],Existencia!C23:C340,[1]!Table2[Cantidad])</f>
        <v>21</v>
      </c>
      <c r="I23" s="15">
        <v>130</v>
      </c>
      <c r="J23" s="16">
        <f>I23*18%*E23</f>
        <v>70.199999999999989</v>
      </c>
      <c r="K23" s="17">
        <f t="shared" si="1"/>
        <v>460.2</v>
      </c>
    </row>
    <row r="24" spans="1:14" x14ac:dyDescent="0.25">
      <c r="A24" s="18"/>
      <c r="B24" s="19"/>
      <c r="C24" s="20">
        <v>2067</v>
      </c>
      <c r="D24" s="21" t="s">
        <v>34</v>
      </c>
      <c r="E24" s="13">
        <f>Table1[[#This Row],[Qty Entrada]]-Table1[[#This Row],[Qty Salida]]</f>
        <v>14</v>
      </c>
      <c r="F24" s="14" t="s">
        <v>25</v>
      </c>
      <c r="G24" s="14">
        <f>SUMIF([1]!Table3[Código Institucional],Existencia!C24:C262,[1]!Table3[Cantidad])</f>
        <v>15</v>
      </c>
      <c r="H24" s="14">
        <f>SUMIF([1]!Table2[Código Institucional],Existencia!C24:C262,[1]!Table2[Cantidad])</f>
        <v>1</v>
      </c>
      <c r="I24" s="15">
        <v>285</v>
      </c>
      <c r="J24" s="16">
        <f>I24*18%*E24</f>
        <v>718.19999999999993</v>
      </c>
      <c r="K24" s="17">
        <f>E24*I24+J24</f>
        <v>4708.2</v>
      </c>
      <c r="N24" t="s">
        <v>35</v>
      </c>
    </row>
    <row r="25" spans="1:14" x14ac:dyDescent="0.25">
      <c r="A25" s="18"/>
      <c r="B25" s="19"/>
      <c r="C25" s="20">
        <v>2134</v>
      </c>
      <c r="D25" s="21" t="s">
        <v>36</v>
      </c>
      <c r="E25" s="13">
        <f>Table1[[#This Row],[Qty Entrada]]-Table1[[#This Row],[Qty Salida]]</f>
        <v>15</v>
      </c>
      <c r="F25" s="14" t="s">
        <v>25</v>
      </c>
      <c r="G25" s="14">
        <f>SUMIF([1]!Table3[Código Institucional],Existencia!C25:C253,[1]!Table3[Cantidad])</f>
        <v>15</v>
      </c>
      <c r="H25" s="14">
        <f>SUMIF([1]!Table2[Código Institucional],Existencia!C25:C253,[1]!Table2[Cantidad])</f>
        <v>0</v>
      </c>
      <c r="I25" s="15">
        <v>285</v>
      </c>
      <c r="J25" s="16">
        <f>I25*18%*E25</f>
        <v>769.5</v>
      </c>
      <c r="K25" s="17">
        <f>E25*I25+J25</f>
        <v>5044.5</v>
      </c>
    </row>
    <row r="26" spans="1:14" x14ac:dyDescent="0.25">
      <c r="A26" s="18"/>
      <c r="B26" s="19"/>
      <c r="C26" s="20">
        <v>2184</v>
      </c>
      <c r="D26" s="21" t="s">
        <v>37</v>
      </c>
      <c r="E26" s="13">
        <f>Table1[[#This Row],[Qty Entrada]]-Table1[[#This Row],[Qty Salida]]</f>
        <v>5</v>
      </c>
      <c r="F26" s="14" t="s">
        <v>25</v>
      </c>
      <c r="G26" s="14">
        <f>SUMIF([1]!Table3[Código Institucional],Existencia!C26:C248,[1]!Table3[Cantidad])</f>
        <v>5</v>
      </c>
      <c r="H26" s="14">
        <f>SUMIF([1]!Table2[Código Institucional],Existencia!C26:C248,[1]!Table2[Cantidad])</f>
        <v>0</v>
      </c>
      <c r="I26" s="15">
        <v>240</v>
      </c>
      <c r="J26" s="16">
        <f>I26*18%*E26</f>
        <v>215.99999999999997</v>
      </c>
      <c r="K26" s="17">
        <f>E26*I26+J26</f>
        <v>1416</v>
      </c>
    </row>
    <row r="27" spans="1:14" x14ac:dyDescent="0.25">
      <c r="A27" s="18">
        <v>43594</v>
      </c>
      <c r="B27" s="19">
        <v>44687</v>
      </c>
      <c r="C27" s="11">
        <v>1019</v>
      </c>
      <c r="D27" s="12" t="s">
        <v>38</v>
      </c>
      <c r="E27" s="13">
        <f>Table1[[#This Row],[Qty Entrada]]-Table1[[#This Row],[Qty Salida]]</f>
        <v>95</v>
      </c>
      <c r="F27" s="14" t="s">
        <v>25</v>
      </c>
      <c r="G27" s="14">
        <f>SUMIF([1]!Table3[Código Institucional],Existencia!C27:C342,[1]!Table3[Cantidad])</f>
        <v>227</v>
      </c>
      <c r="H27" s="14">
        <f>SUMIF([1]!Table2[Código Institucional],Existencia!C27:C342,[1]!Table2[Cantidad])</f>
        <v>132</v>
      </c>
      <c r="I27" s="15">
        <v>1.95</v>
      </c>
      <c r="J27" s="16">
        <f t="shared" si="0"/>
        <v>33.344999999999999</v>
      </c>
      <c r="K27" s="17">
        <f t="shared" si="1"/>
        <v>218.595</v>
      </c>
    </row>
    <row r="28" spans="1:14" x14ac:dyDescent="0.25">
      <c r="A28" s="9">
        <v>43594</v>
      </c>
      <c r="B28" s="10">
        <v>44687</v>
      </c>
      <c r="C28" s="11">
        <v>1021</v>
      </c>
      <c r="D28" s="25" t="s">
        <v>39</v>
      </c>
      <c r="E28" s="13">
        <f>Table1[[#This Row],[Qty Entrada]]-Table1[[#This Row],[Qty Salida]]</f>
        <v>68</v>
      </c>
      <c r="F28" s="14" t="s">
        <v>25</v>
      </c>
      <c r="G28" s="14">
        <f>SUMIF([1]!Table3[Código Institucional],Existencia!C28:C344,[1]!Table3[Cantidad])</f>
        <v>184</v>
      </c>
      <c r="H28" s="14">
        <f>SUMIF([1]!Table2[Código Institucional],Existencia!C28:C344,[1]!Table2[Cantidad])</f>
        <v>116</v>
      </c>
      <c r="I28" s="15">
        <v>2.1</v>
      </c>
      <c r="J28" s="16">
        <f>I28*18%*E28</f>
        <v>25.704000000000001</v>
      </c>
      <c r="K28" s="17">
        <f>E28*I28+J28</f>
        <v>168.50400000000002</v>
      </c>
    </row>
    <row r="29" spans="1:14" x14ac:dyDescent="0.25">
      <c r="A29" s="18">
        <v>43594</v>
      </c>
      <c r="B29" s="19">
        <v>43717</v>
      </c>
      <c r="C29" s="11">
        <v>1022</v>
      </c>
      <c r="D29" s="12" t="s">
        <v>40</v>
      </c>
      <c r="E29" s="13">
        <f>Table1[[#This Row],[Qty Entrada]]-Table1[[#This Row],[Qty Salida]]</f>
        <v>32</v>
      </c>
      <c r="F29" s="14" t="s">
        <v>25</v>
      </c>
      <c r="G29" s="14">
        <f>SUMIF([1]!Table3[Código Institucional],Existencia!C29:C345,[1]!Table3[Cantidad])</f>
        <v>32</v>
      </c>
      <c r="H29" s="14">
        <f>SUMIF([1]!Table2[Código Institucional],Existencia!C29:C345,[1]!Table2[Cantidad])</f>
        <v>0</v>
      </c>
      <c r="I29" s="15">
        <f>+'[2]ENTRADA 6-05-2022'!$I$29</f>
        <v>39</v>
      </c>
      <c r="J29" s="16">
        <v>0</v>
      </c>
      <c r="K29" s="17">
        <f t="shared" si="1"/>
        <v>1248</v>
      </c>
    </row>
    <row r="30" spans="1:14" x14ac:dyDescent="0.25">
      <c r="A30" s="9">
        <v>43594</v>
      </c>
      <c r="B30" s="10">
        <v>43717</v>
      </c>
      <c r="C30" s="11">
        <v>1023</v>
      </c>
      <c r="D30" s="12" t="s">
        <v>41</v>
      </c>
      <c r="E30" s="13">
        <f>Table1[[#This Row],[Qty Entrada]]-Table1[[#This Row],[Qty Salida]]</f>
        <v>11</v>
      </c>
      <c r="F30" s="14" t="s">
        <v>25</v>
      </c>
      <c r="G30" s="14">
        <f>SUMIF([1]!Table3[Código Institucional],Existencia!C30:C346,[1]!Table3[Cantidad])</f>
        <v>11</v>
      </c>
      <c r="H30" s="14">
        <f>SUMIF([1]!Table2[Código Institucional],Existencia!C30:C346,[1]!Table2[Cantidad])</f>
        <v>0</v>
      </c>
      <c r="I30" s="15">
        <f>+'[2]ENTRADA 6-05-2022'!$I$30</f>
        <v>39</v>
      </c>
      <c r="J30" s="16">
        <v>0</v>
      </c>
      <c r="K30" s="17">
        <f t="shared" si="1"/>
        <v>429</v>
      </c>
    </row>
    <row r="31" spans="1:14" x14ac:dyDescent="0.25">
      <c r="A31" s="18">
        <v>43594</v>
      </c>
      <c r="B31" s="19">
        <v>43717</v>
      </c>
      <c r="C31" s="11">
        <v>1024</v>
      </c>
      <c r="D31" s="12" t="s">
        <v>42</v>
      </c>
      <c r="E31" s="13">
        <f>Table1[[#This Row],[Qty Entrada]]-Table1[[#This Row],[Qty Salida]]</f>
        <v>74</v>
      </c>
      <c r="F31" s="14" t="s">
        <v>25</v>
      </c>
      <c r="G31" s="14">
        <f>SUMIF([1]!Table3[Código Institucional],Existencia!C31:C347,[1]!Table3[Cantidad])</f>
        <v>75</v>
      </c>
      <c r="H31" s="14">
        <f>SUMIF([1]!Table2[Código Institucional],Existencia!C31:C347,[1]!Table2[Cantidad])</f>
        <v>1</v>
      </c>
      <c r="I31" s="15">
        <v>39</v>
      </c>
      <c r="J31" s="16">
        <v>0</v>
      </c>
      <c r="K31" s="17">
        <f t="shared" si="1"/>
        <v>2886</v>
      </c>
    </row>
    <row r="32" spans="1:14" x14ac:dyDescent="0.25">
      <c r="A32" s="9">
        <v>43594</v>
      </c>
      <c r="B32" s="10">
        <v>44687</v>
      </c>
      <c r="C32" s="11">
        <v>1025</v>
      </c>
      <c r="D32" s="12" t="s">
        <v>43</v>
      </c>
      <c r="E32" s="13">
        <f>Table1[[#This Row],[Qty Entrada]]-Table1[[#This Row],[Qty Salida]]</f>
        <v>96</v>
      </c>
      <c r="F32" s="14" t="s">
        <v>25</v>
      </c>
      <c r="G32" s="14">
        <f>SUMIF([1]!Table3[Código Institucional],Existencia!C32:C348,[1]!Table3[Cantidad])</f>
        <v>121</v>
      </c>
      <c r="H32" s="14">
        <f>SUMIF([1]!Table2[Código Institucional],Existencia!C32:C348,[1]!Table2[Cantidad])</f>
        <v>25</v>
      </c>
      <c r="I32" s="15">
        <v>39</v>
      </c>
      <c r="J32" s="16"/>
      <c r="K32" s="17">
        <f t="shared" si="1"/>
        <v>3744</v>
      </c>
    </row>
    <row r="33" spans="1:11" x14ac:dyDescent="0.25">
      <c r="A33" s="18">
        <v>43594</v>
      </c>
      <c r="B33" s="19">
        <v>44687</v>
      </c>
      <c r="C33" s="11">
        <v>1026</v>
      </c>
      <c r="D33" s="12" t="s">
        <v>44</v>
      </c>
      <c r="E33" s="13">
        <f>Table1[[#This Row],[Qty Entrada]]-Table1[[#This Row],[Qty Salida]]</f>
        <v>82</v>
      </c>
      <c r="F33" s="14" t="s">
        <v>25</v>
      </c>
      <c r="G33" s="14">
        <f>SUMIF([1]!Table3[Código Institucional],Existencia!C33:C349,[1]!Table3[Cantidad])</f>
        <v>92</v>
      </c>
      <c r="H33" s="14">
        <f>SUMIF([1]!Table2[Código Institucional],Existencia!C33:C349,[1]!Table2[Cantidad])</f>
        <v>10</v>
      </c>
      <c r="I33" s="15">
        <v>39</v>
      </c>
      <c r="J33" s="16">
        <v>0</v>
      </c>
      <c r="K33" s="17">
        <f t="shared" si="1"/>
        <v>3198</v>
      </c>
    </row>
    <row r="34" spans="1:11" x14ac:dyDescent="0.25">
      <c r="A34" s="9">
        <v>43594</v>
      </c>
      <c r="B34" s="10">
        <v>44687</v>
      </c>
      <c r="C34" s="11">
        <v>1028</v>
      </c>
      <c r="D34" s="12" t="s">
        <v>45</v>
      </c>
      <c r="E34" s="13">
        <f>Table1[[#This Row],[Qty Entrada]]-Table1[[#This Row],[Qty Salida]]</f>
        <v>34</v>
      </c>
      <c r="F34" s="14" t="s">
        <v>25</v>
      </c>
      <c r="G34" s="14">
        <f>SUMIF([1]!Table3[Código Institucional],Existencia!C34:C351,[1]!Table3[Cantidad])</f>
        <v>53</v>
      </c>
      <c r="H34" s="14">
        <f>SUMIF([1]!Table2[Código Institucional],Existencia!C34:C351,[1]!Table2[Cantidad])</f>
        <v>19</v>
      </c>
      <c r="I34" s="15">
        <v>185</v>
      </c>
      <c r="J34" s="16">
        <v>0</v>
      </c>
      <c r="K34" s="17">
        <f t="shared" si="1"/>
        <v>6290</v>
      </c>
    </row>
    <row r="35" spans="1:11" x14ac:dyDescent="0.25">
      <c r="A35" s="18">
        <v>43594</v>
      </c>
      <c r="B35" s="19">
        <v>44687</v>
      </c>
      <c r="C35" s="11">
        <v>1029</v>
      </c>
      <c r="D35" s="12" t="s">
        <v>46</v>
      </c>
      <c r="E35" s="13">
        <f>Table1[[#This Row],[Qty Entrada]]-Table1[[#This Row],[Qty Salida]]</f>
        <v>60</v>
      </c>
      <c r="F35" s="14" t="s">
        <v>25</v>
      </c>
      <c r="G35" s="14">
        <f>SUMIF([1]!Table3[Código Institucional],Existencia!C35:C352,[1]!Table3[Cantidad])</f>
        <v>61</v>
      </c>
      <c r="H35" s="14">
        <f>SUMIF([1]!Table2[Código Institucional],Existencia!C35:C352,[1]!Table2[Cantidad])</f>
        <v>1</v>
      </c>
      <c r="I35" s="15">
        <v>18</v>
      </c>
      <c r="J35" s="16">
        <v>0</v>
      </c>
      <c r="K35" s="17">
        <f t="shared" si="1"/>
        <v>1080</v>
      </c>
    </row>
    <row r="36" spans="1:11" x14ac:dyDescent="0.25">
      <c r="A36" s="9">
        <v>43594</v>
      </c>
      <c r="B36" s="10">
        <v>43717</v>
      </c>
      <c r="C36" s="11">
        <v>1030</v>
      </c>
      <c r="D36" s="12" t="s">
        <v>47</v>
      </c>
      <c r="E36" s="13">
        <f>Table1[[#This Row],[Qty Entrada]]-Table1[[#This Row],[Qty Salida]]</f>
        <v>11</v>
      </c>
      <c r="F36" s="14" t="s">
        <v>25</v>
      </c>
      <c r="G36" s="14">
        <f>SUMIF([1]!Table3[Código Institucional],Existencia!C36:C353,[1]!Table3[Cantidad])</f>
        <v>12</v>
      </c>
      <c r="H36" s="14">
        <f>SUMIF([1]!Table2[Código Institucional],Existencia!C36:C353,[1]!Table2[Cantidad])</f>
        <v>1</v>
      </c>
      <c r="I36" s="15">
        <v>18</v>
      </c>
      <c r="J36" s="16">
        <v>0</v>
      </c>
      <c r="K36" s="17">
        <f t="shared" si="1"/>
        <v>198</v>
      </c>
    </row>
    <row r="37" spans="1:11" x14ac:dyDescent="0.25">
      <c r="A37" s="18"/>
      <c r="B37" s="19"/>
      <c r="C37" s="20">
        <v>2137</v>
      </c>
      <c r="D37" s="21" t="s">
        <v>48</v>
      </c>
      <c r="E37" s="13">
        <f>Table1[[#This Row],[Qty Entrada]]-Table1[[#This Row],[Qty Salida]]</f>
        <v>15</v>
      </c>
      <c r="F37" s="14" t="s">
        <v>25</v>
      </c>
      <c r="G37" s="14">
        <f>SUMIF([1]!Table3[Código Institucional],Existencia!C37:C267,[1]!Table3[Cantidad])</f>
        <v>15</v>
      </c>
      <c r="H37" s="14">
        <f>SUMIF([1]!Table2[Código Institucional],Existencia!C37:C267,[1]!Table2[Cantidad])</f>
        <v>0</v>
      </c>
      <c r="I37" s="15">
        <v>30</v>
      </c>
      <c r="J37" s="16">
        <v>0</v>
      </c>
      <c r="K37" s="17">
        <f>E37*I37+J37</f>
        <v>450</v>
      </c>
    </row>
    <row r="38" spans="1:11" x14ac:dyDescent="0.25">
      <c r="A38" s="18">
        <v>43594</v>
      </c>
      <c r="B38" s="19">
        <v>43717</v>
      </c>
      <c r="C38" s="11">
        <v>1031</v>
      </c>
      <c r="D38" s="12" t="s">
        <v>49</v>
      </c>
      <c r="E38" s="13">
        <f>Table1[[#This Row],[Qty Entrada]]-Table1[[#This Row],[Qty Salida]]</f>
        <v>43</v>
      </c>
      <c r="F38" s="14" t="s">
        <v>25</v>
      </c>
      <c r="G38" s="14">
        <f>SUMIF([1]!Table3[Código Institucional],Existencia!C38:C354,[1]!Table3[Cantidad])</f>
        <v>68</v>
      </c>
      <c r="H38" s="14">
        <f>SUMIF([1]!Table2[Código Institucional],Existencia!C38:C354,[1]!Table2[Cantidad])</f>
        <v>25</v>
      </c>
      <c r="I38" s="15">
        <v>5.88</v>
      </c>
      <c r="J38" s="16">
        <v>0</v>
      </c>
      <c r="K38" s="17">
        <f t="shared" si="1"/>
        <v>252.84</v>
      </c>
    </row>
    <row r="39" spans="1:11" x14ac:dyDescent="0.25">
      <c r="A39" s="9">
        <v>43594</v>
      </c>
      <c r="B39" s="26">
        <v>44315</v>
      </c>
      <c r="C39" s="11">
        <v>1032</v>
      </c>
      <c r="D39" s="12" t="s">
        <v>50</v>
      </c>
      <c r="E39" s="13">
        <f>Table1[[#This Row],[Qty Entrada]]-Table1[[#This Row],[Qty Salida]]</f>
        <v>17</v>
      </c>
      <c r="F39" s="14" t="s">
        <v>25</v>
      </c>
      <c r="G39" s="14">
        <f>SUMIF([1]!Table3[Código Institucional],Existencia!C39:C355,[1]!Table3[Cantidad])</f>
        <v>18</v>
      </c>
      <c r="H39" s="14">
        <f>SUMIF([1]!Table2[Código Institucional],Existencia!C39:C355,[1]!Table2[Cantidad])</f>
        <v>1</v>
      </c>
      <c r="I39" s="15">
        <v>195.5</v>
      </c>
      <c r="J39" s="16">
        <f t="shared" si="0"/>
        <v>598.23</v>
      </c>
      <c r="K39" s="17">
        <f t="shared" si="1"/>
        <v>3921.73</v>
      </c>
    </row>
    <row r="40" spans="1:11" x14ac:dyDescent="0.25">
      <c r="A40" s="18">
        <v>43594</v>
      </c>
      <c r="B40" s="22">
        <v>44315</v>
      </c>
      <c r="C40" s="11">
        <v>1033</v>
      </c>
      <c r="D40" s="12" t="s">
        <v>51</v>
      </c>
      <c r="E40" s="13">
        <f>Table1[[#This Row],[Qty Entrada]]-Table1[[#This Row],[Qty Salida]]</f>
        <v>17</v>
      </c>
      <c r="F40" s="14" t="s">
        <v>25</v>
      </c>
      <c r="G40" s="14">
        <f>SUMIF([1]!Table3[Código Institucional],Existencia!C40:C356,[1]!Table3[Cantidad])</f>
        <v>17</v>
      </c>
      <c r="H40" s="14">
        <f>SUMIF([1]!Table2[Código Institucional],Existencia!C40:C356,[1]!Table2[Cantidad])</f>
        <v>0</v>
      </c>
      <c r="I40" s="15">
        <v>24.58</v>
      </c>
      <c r="J40" s="16">
        <f t="shared" si="0"/>
        <v>75.214799999999997</v>
      </c>
      <c r="K40" s="17">
        <f t="shared" si="1"/>
        <v>493.07479999999998</v>
      </c>
    </row>
    <row r="41" spans="1:11" x14ac:dyDescent="0.25">
      <c r="A41" s="9">
        <v>43594</v>
      </c>
      <c r="B41" s="26">
        <v>44315</v>
      </c>
      <c r="C41" s="11">
        <v>1034</v>
      </c>
      <c r="D41" s="12" t="s">
        <v>52</v>
      </c>
      <c r="E41" s="13">
        <f>Table1[[#This Row],[Qty Entrada]]-Table1[[#This Row],[Qty Salida]]</f>
        <v>32</v>
      </c>
      <c r="F41" s="14" t="s">
        <v>25</v>
      </c>
      <c r="G41" s="14">
        <f>SUMIF([1]!Table3[Código Institucional],Existencia!C41:C357,[1]!Table3[Cantidad])</f>
        <v>32</v>
      </c>
      <c r="H41" s="14">
        <f>SUMIF([1]!Table2[Código Institucional],Existencia!C41:C357,[1]!Table2[Cantidad])</f>
        <v>0</v>
      </c>
      <c r="I41" s="15">
        <v>39</v>
      </c>
      <c r="J41" s="16">
        <v>0</v>
      </c>
      <c r="K41" s="17">
        <f t="shared" si="1"/>
        <v>1248</v>
      </c>
    </row>
    <row r="42" spans="1:11" x14ac:dyDescent="0.25">
      <c r="A42" s="18">
        <v>43594</v>
      </c>
      <c r="B42" s="22">
        <v>44315</v>
      </c>
      <c r="C42" s="11">
        <v>1035</v>
      </c>
      <c r="D42" s="12" t="s">
        <v>53</v>
      </c>
      <c r="E42" s="13">
        <v>0</v>
      </c>
      <c r="F42" s="14" t="s">
        <v>25</v>
      </c>
      <c r="G42" s="14">
        <f>SUMIF([1]!Table3[Código Institucional],Existencia!C42:C358,[1]!Table3[Cantidad])</f>
        <v>46</v>
      </c>
      <c r="H42" s="14">
        <f>SUMIF([1]!Table2[Código Institucional],Existencia!C42:C358,[1]!Table2[Cantidad])</f>
        <v>48</v>
      </c>
      <c r="I42" s="15">
        <v>9</v>
      </c>
      <c r="J42" s="16">
        <f t="shared" si="0"/>
        <v>0</v>
      </c>
      <c r="K42" s="17">
        <v>0</v>
      </c>
    </row>
    <row r="43" spans="1:11" x14ac:dyDescent="0.25">
      <c r="A43" s="9">
        <v>43594</v>
      </c>
      <c r="B43" s="26">
        <v>44315</v>
      </c>
      <c r="C43" s="11">
        <v>1036</v>
      </c>
      <c r="D43" s="12" t="s">
        <v>54</v>
      </c>
      <c r="E43" s="13">
        <f>Table1[[#This Row],[Qty Entrada]]-Table1[[#This Row],[Qty Salida]]</f>
        <v>47</v>
      </c>
      <c r="F43" s="14" t="s">
        <v>25</v>
      </c>
      <c r="G43" s="14">
        <f>SUMIF([1]!Table3[Código Institucional],Existencia!C43:C359,[1]!Table3[Cantidad])</f>
        <v>47</v>
      </c>
      <c r="H43" s="14">
        <f>SUMIF([1]!Table2[Código Institucional],Existencia!C43:C359,[1]!Table2[Cantidad])</f>
        <v>0</v>
      </c>
      <c r="I43" s="15">
        <v>9</v>
      </c>
      <c r="J43" s="16">
        <f t="shared" si="0"/>
        <v>76.14</v>
      </c>
      <c r="K43" s="17">
        <f t="shared" si="1"/>
        <v>499.14</v>
      </c>
    </row>
    <row r="44" spans="1:11" x14ac:dyDescent="0.25">
      <c r="A44" s="18">
        <v>43594</v>
      </c>
      <c r="B44" s="22">
        <v>44315</v>
      </c>
      <c r="C44" s="11">
        <v>1037</v>
      </c>
      <c r="D44" s="12" t="s">
        <v>55</v>
      </c>
      <c r="E44" s="13">
        <f>Table1[[#This Row],[Qty Entrada]]-Table1[[#This Row],[Qty Salida]]</f>
        <v>54</v>
      </c>
      <c r="F44" s="14" t="s">
        <v>25</v>
      </c>
      <c r="G44" s="14">
        <f>SUMIF([1]!Table3[Código Institucional],Existencia!C44:C360,[1]!Table3[Cantidad])</f>
        <v>115</v>
      </c>
      <c r="H44" s="14">
        <f>SUMIF([1]!Table2[Código Institucional],Existencia!C44:C360,[1]!Table2[Cantidad])</f>
        <v>61</v>
      </c>
      <c r="I44" s="15">
        <v>9</v>
      </c>
      <c r="J44" s="16">
        <f t="shared" si="0"/>
        <v>87.47999999999999</v>
      </c>
      <c r="K44" s="17">
        <f t="shared" si="1"/>
        <v>573.48</v>
      </c>
    </row>
    <row r="45" spans="1:11" x14ac:dyDescent="0.25">
      <c r="A45" s="9">
        <v>43594</v>
      </c>
      <c r="B45" s="26">
        <v>44315</v>
      </c>
      <c r="C45" s="11">
        <v>1038</v>
      </c>
      <c r="D45" s="27" t="s">
        <v>56</v>
      </c>
      <c r="E45" s="13">
        <f>Table1[[#This Row],[Qty Entrada]]-Table1[[#This Row],[Qty Salida]]</f>
        <v>12</v>
      </c>
      <c r="F45" s="14" t="s">
        <v>25</v>
      </c>
      <c r="G45" s="14">
        <f>SUMIF([1]!Table3[Código Institucional],Existencia!C45:C361,[1]!Table3[Cantidad])</f>
        <v>31</v>
      </c>
      <c r="H45" s="14">
        <f>SUMIF([1]!Table2[Código Institucional],Existencia!C45:C361,[1]!Table2[Cantidad])</f>
        <v>19</v>
      </c>
      <c r="I45" s="15">
        <v>6.3</v>
      </c>
      <c r="J45" s="16">
        <v>0</v>
      </c>
      <c r="K45" s="17">
        <f t="shared" si="1"/>
        <v>75.599999999999994</v>
      </c>
    </row>
    <row r="46" spans="1:11" x14ac:dyDescent="0.25">
      <c r="A46" s="18"/>
      <c r="B46" s="22"/>
      <c r="C46" s="20">
        <v>2126</v>
      </c>
      <c r="D46" s="28" t="s">
        <v>57</v>
      </c>
      <c r="E46" s="13">
        <f>Table1[[#This Row],[Qty Entrada]]-Table1[[#This Row],[Qty Salida]]</f>
        <v>180</v>
      </c>
      <c r="F46" s="14"/>
      <c r="G46" s="14">
        <f>SUMIF([1]!Table3[Código Institucional],Existencia!C46:C274,[1]!Table3[Cantidad])</f>
        <v>180</v>
      </c>
      <c r="H46" s="14">
        <f>SUMIF([1]!Table2[Código Institucional],Existencia!C46:C274,[1]!Table2[Cantidad])</f>
        <v>0</v>
      </c>
      <c r="I46" s="15">
        <v>6.58</v>
      </c>
      <c r="J46" s="16">
        <v>0</v>
      </c>
      <c r="K46" s="17">
        <f>E46*I46+J46</f>
        <v>1184.4000000000001</v>
      </c>
    </row>
    <row r="47" spans="1:11" x14ac:dyDescent="0.25">
      <c r="A47" s="18"/>
      <c r="B47" s="22"/>
      <c r="C47" s="20">
        <v>2096</v>
      </c>
      <c r="D47" s="21" t="s">
        <v>58</v>
      </c>
      <c r="E47" s="13">
        <f>Table1[[#This Row],[Qty Entrada]]-Table1[[#This Row],[Qty Salida]]</f>
        <v>12</v>
      </c>
      <c r="F47" s="14" t="s">
        <v>25</v>
      </c>
      <c r="G47" s="14">
        <f>SUMIF([1]!Table3[Código Institucional],Existencia!C47:C282,[1]!Table3[Cantidad])</f>
        <v>12</v>
      </c>
      <c r="H47" s="14">
        <f>SUMIF([1]!Table2[Código Institucional],Existencia!C47:C282,[1]!Table2[Cantidad])</f>
        <v>0</v>
      </c>
      <c r="I47" s="15">
        <v>135</v>
      </c>
      <c r="J47" s="16">
        <v>0</v>
      </c>
      <c r="K47" s="17">
        <f>E47*I47+J47</f>
        <v>1620</v>
      </c>
    </row>
    <row r="48" spans="1:11" x14ac:dyDescent="0.25">
      <c r="A48" s="18">
        <v>43594</v>
      </c>
      <c r="B48" s="19">
        <v>44687</v>
      </c>
      <c r="C48" s="11">
        <v>1040</v>
      </c>
      <c r="D48" s="12" t="s">
        <v>59</v>
      </c>
      <c r="E48" s="13">
        <f>Table1[[#This Row],[Qty Entrada]]-Table1[[#This Row],[Qty Salida]]</f>
        <v>9</v>
      </c>
      <c r="F48" s="14" t="s">
        <v>25</v>
      </c>
      <c r="G48" s="14">
        <f>SUMIF([1]!Table3[Código Institucional],Existencia!C48:C363,[1]!Table3[Cantidad])</f>
        <v>12</v>
      </c>
      <c r="H48" s="14">
        <f>SUMIF([1]!Table2[Código Institucional],Existencia!C48:C363,[1]!Table2[Cantidad])</f>
        <v>3</v>
      </c>
      <c r="I48" s="15">
        <v>459</v>
      </c>
      <c r="J48" s="16">
        <f t="shared" si="0"/>
        <v>743.57999999999993</v>
      </c>
      <c r="K48" s="17">
        <f t="shared" si="1"/>
        <v>4874.58</v>
      </c>
    </row>
    <row r="49" spans="1:11" x14ac:dyDescent="0.25">
      <c r="A49" s="9">
        <v>43594</v>
      </c>
      <c r="B49" s="10">
        <v>44687</v>
      </c>
      <c r="C49" s="11">
        <v>1043</v>
      </c>
      <c r="D49" s="12" t="s">
        <v>60</v>
      </c>
      <c r="E49" s="13">
        <f>Table1[[#This Row],[Qty Entrada]]-Table1[[#This Row],[Qty Salida]]</f>
        <v>20</v>
      </c>
      <c r="F49" s="14" t="s">
        <v>31</v>
      </c>
      <c r="G49" s="14">
        <f>SUMIF([1]!Table3[Código Institucional],Existencia!C49:C366,[1]!Table3[Cantidad])</f>
        <v>24</v>
      </c>
      <c r="H49" s="14">
        <f>SUMIF([1]!Table2[Código Institucional],Existencia!C49:C366,[1]!Table2[Cantidad])</f>
        <v>4</v>
      </c>
      <c r="I49" s="15">
        <v>40</v>
      </c>
      <c r="J49" s="16">
        <f t="shared" si="0"/>
        <v>144</v>
      </c>
      <c r="K49" s="17">
        <f t="shared" si="1"/>
        <v>944</v>
      </c>
    </row>
    <row r="50" spans="1:11" x14ac:dyDescent="0.25">
      <c r="A50" s="18">
        <v>43594</v>
      </c>
      <c r="B50" s="19">
        <v>43717</v>
      </c>
      <c r="C50" s="11">
        <v>1044</v>
      </c>
      <c r="D50" s="12" t="s">
        <v>61</v>
      </c>
      <c r="E50" s="13">
        <f>Table1[[#This Row],[Qty Entrada]]-Table1[[#This Row],[Qty Salida]]</f>
        <v>7</v>
      </c>
      <c r="F50" s="14" t="s">
        <v>25</v>
      </c>
      <c r="G50" s="14">
        <f>SUMIF([1]!Table3[Código Institucional],Existencia!C50:C367,[1]!Table3[Cantidad])</f>
        <v>11</v>
      </c>
      <c r="H50" s="14">
        <f>SUMIF([1]!Table2[Código Institucional],Existencia!C50:C367,[1]!Table2[Cantidad])</f>
        <v>4</v>
      </c>
      <c r="I50" s="15">
        <v>28</v>
      </c>
      <c r="J50" s="16">
        <f t="shared" si="0"/>
        <v>35.28</v>
      </c>
      <c r="K50" s="17">
        <f t="shared" si="1"/>
        <v>231.28</v>
      </c>
    </row>
    <row r="51" spans="1:11" x14ac:dyDescent="0.25">
      <c r="A51" s="9">
        <v>43594</v>
      </c>
      <c r="B51" s="26">
        <v>44315</v>
      </c>
      <c r="C51" s="11">
        <v>1047</v>
      </c>
      <c r="D51" s="12" t="s">
        <v>62</v>
      </c>
      <c r="E51" s="13">
        <f>Table1[[#This Row],[Qty Entrada]]-Table1[[#This Row],[Qty Salida]]</f>
        <v>3</v>
      </c>
      <c r="F51" s="14" t="s">
        <v>25</v>
      </c>
      <c r="G51" s="14">
        <f>SUMIF([1]!Table3[Código Institucional],Existencia!C51:C370,[1]!Table3[Cantidad])</f>
        <v>3</v>
      </c>
      <c r="H51" s="14">
        <f>SUMIF([1]!Table2[Código Institucional],Existencia!C51:C370,[1]!Table2[Cantidad])</f>
        <v>0</v>
      </c>
      <c r="I51" s="15">
        <v>396.77</v>
      </c>
      <c r="J51" s="16">
        <f t="shared" si="0"/>
        <v>214.25579999999999</v>
      </c>
      <c r="K51" s="17">
        <f t="shared" si="1"/>
        <v>1404.5657999999999</v>
      </c>
    </row>
    <row r="52" spans="1:11" x14ac:dyDescent="0.25">
      <c r="A52" s="18">
        <v>43594</v>
      </c>
      <c r="B52" s="19">
        <v>44687</v>
      </c>
      <c r="C52" s="11">
        <v>1048</v>
      </c>
      <c r="D52" s="12" t="s">
        <v>63</v>
      </c>
      <c r="E52" s="13">
        <f>Table1[[#This Row],[Qty Entrada]]-Table1[[#This Row],[Qty Salida]]</f>
        <v>4</v>
      </c>
      <c r="F52" s="14" t="s">
        <v>25</v>
      </c>
      <c r="G52" s="14">
        <f>SUMIF([1]!Table3[Código Institucional],Existencia!C52:C371,[1]!Table3[Cantidad])</f>
        <v>4</v>
      </c>
      <c r="H52" s="14">
        <f>SUMIF([1]!Table2[Código Institucional],Existencia!C52:C371,[1]!Table2[Cantidad])</f>
        <v>0</v>
      </c>
      <c r="I52" s="15">
        <v>295</v>
      </c>
      <c r="J52" s="16">
        <f t="shared" si="0"/>
        <v>212.4</v>
      </c>
      <c r="K52" s="17">
        <f t="shared" si="1"/>
        <v>1392.4</v>
      </c>
    </row>
    <row r="53" spans="1:11" x14ac:dyDescent="0.25">
      <c r="A53" s="9">
        <v>43594</v>
      </c>
      <c r="B53" s="10">
        <v>44687</v>
      </c>
      <c r="C53" s="11">
        <v>1049</v>
      </c>
      <c r="D53" s="12" t="s">
        <v>64</v>
      </c>
      <c r="E53" s="13">
        <f>Table1[[#This Row],[Qty Entrada]]-Table1[[#This Row],[Qty Salida]]</f>
        <v>2</v>
      </c>
      <c r="F53" s="14" t="s">
        <v>25</v>
      </c>
      <c r="G53" s="14">
        <f>SUMIF([1]!Table3[Código Institucional],Existencia!C53:C372,[1]!Table3[Cantidad])</f>
        <v>2</v>
      </c>
      <c r="H53" s="14">
        <f>SUMIF([1]!Table2[Código Institucional],Existencia!C53:C372,[1]!Table2[Cantidad])</f>
        <v>0</v>
      </c>
      <c r="I53" s="15">
        <v>319</v>
      </c>
      <c r="J53" s="16">
        <f t="shared" si="0"/>
        <v>114.83999999999999</v>
      </c>
      <c r="K53" s="17">
        <f t="shared" si="1"/>
        <v>752.84</v>
      </c>
    </row>
    <row r="54" spans="1:11" x14ac:dyDescent="0.25">
      <c r="A54" s="18"/>
      <c r="B54" s="19"/>
      <c r="C54" s="20">
        <v>2075</v>
      </c>
      <c r="D54" s="21" t="s">
        <v>65</v>
      </c>
      <c r="E54" s="13">
        <f>Table1[[#This Row],[Qty Entrada]]-Table1[[#This Row],[Qty Salida]]</f>
        <v>0</v>
      </c>
      <c r="F54" s="14" t="s">
        <v>25</v>
      </c>
      <c r="G54" s="14">
        <f>SUMIF([1]!Table3[Código Institucional],Existencia!C54:C350,[1]!Table3[Cantidad])</f>
        <v>1</v>
      </c>
      <c r="H54" s="14">
        <f>SUMIF([1]!Table2[Código Institucional],Existencia!C54:C350,[1]!Table2[Cantidad])</f>
        <v>1</v>
      </c>
      <c r="I54" s="15">
        <v>4445</v>
      </c>
      <c r="J54" s="16">
        <f>I54*18%*E54</f>
        <v>0</v>
      </c>
      <c r="K54" s="17">
        <f>E54*I54+J54</f>
        <v>0</v>
      </c>
    </row>
    <row r="55" spans="1:11" x14ac:dyDescent="0.25">
      <c r="A55" s="18">
        <v>43594</v>
      </c>
      <c r="B55" s="22">
        <v>44315</v>
      </c>
      <c r="C55" s="11">
        <v>1051</v>
      </c>
      <c r="D55" s="12" t="s">
        <v>66</v>
      </c>
      <c r="E55" s="13">
        <f>Table1[[#This Row],[Qty Entrada]]-Table1[[#This Row],[Qty Salida]]</f>
        <v>-8</v>
      </c>
      <c r="F55" s="14" t="s">
        <v>25</v>
      </c>
      <c r="G55" s="14">
        <f>SUMIF([1]!Table3[Código Institucional],Existencia!C55:C374,[1]!Table3[Cantidad])</f>
        <v>20</v>
      </c>
      <c r="H55" s="14">
        <f>SUMIF([1]!Table2[Código Institucional],Existencia!C55:C374,[1]!Table2[Cantidad])</f>
        <v>28</v>
      </c>
      <c r="I55" s="15">
        <v>30</v>
      </c>
      <c r="J55" s="16">
        <f t="shared" si="0"/>
        <v>-43.199999999999996</v>
      </c>
      <c r="K55" s="17">
        <f t="shared" si="1"/>
        <v>-283.2</v>
      </c>
    </row>
    <row r="56" spans="1:11" x14ac:dyDescent="0.25">
      <c r="A56" s="18"/>
      <c r="B56" s="22"/>
      <c r="C56" s="20">
        <v>2063</v>
      </c>
      <c r="D56" s="21" t="s">
        <v>67</v>
      </c>
      <c r="E56" s="13">
        <f>Table1[[#This Row],[Qty Entrada]]-Table1[[#This Row],[Qty Salida]]</f>
        <v>2</v>
      </c>
      <c r="F56" s="14" t="s">
        <v>25</v>
      </c>
      <c r="G56" s="14">
        <f>SUMIF([1]!Table3[Código Institucional],Existencia!C56:C349,[1]!Table3[Cantidad])</f>
        <v>6</v>
      </c>
      <c r="H56" s="14">
        <f>SUMIF([1]!Table2[Código Institucional],Existencia!C56:C349,[1]!Table2[Cantidad])</f>
        <v>4</v>
      </c>
      <c r="I56" s="15">
        <v>35</v>
      </c>
      <c r="J56" s="16">
        <f t="shared" si="0"/>
        <v>12.6</v>
      </c>
      <c r="K56" s="17">
        <f>E56*I56+J56</f>
        <v>82.6</v>
      </c>
    </row>
    <row r="57" spans="1:11" x14ac:dyDescent="0.25">
      <c r="A57" s="18"/>
      <c r="B57" s="22"/>
      <c r="C57" s="20">
        <v>2127</v>
      </c>
      <c r="D57" s="21" t="s">
        <v>68</v>
      </c>
      <c r="E57" s="13">
        <f>Table1[[#This Row],[Qty Entrada]]-Table1[[#This Row],[Qty Salida]]</f>
        <v>6</v>
      </c>
      <c r="F57" s="14" t="s">
        <v>25</v>
      </c>
      <c r="G57" s="14">
        <f>SUMIF([1]!Table3[Código Institucional],Existencia!C57:C327,[1]!Table3[Cantidad])</f>
        <v>6</v>
      </c>
      <c r="H57" s="14">
        <f>SUMIF([1]!Table2[Código Institucional],Existencia!C57:C327,[1]!Table2[Cantidad])</f>
        <v>0</v>
      </c>
      <c r="I57" s="15">
        <v>39.119999999999997</v>
      </c>
      <c r="J57" s="16">
        <f t="shared" si="0"/>
        <v>42.249599999999994</v>
      </c>
      <c r="K57" s="17">
        <f>E57*I57+J57</f>
        <v>276.96959999999996</v>
      </c>
    </row>
    <row r="58" spans="1:11" x14ac:dyDescent="0.25">
      <c r="A58" s="9">
        <v>43594</v>
      </c>
      <c r="B58" s="10">
        <v>43717</v>
      </c>
      <c r="C58" s="11">
        <v>1052</v>
      </c>
      <c r="D58" s="12" t="s">
        <v>69</v>
      </c>
      <c r="E58" s="13">
        <f>Table1[[#This Row],[Qty Entrada]]-Table1[[#This Row],[Qty Salida]]</f>
        <v>25</v>
      </c>
      <c r="F58" s="14" t="s">
        <v>25</v>
      </c>
      <c r="G58" s="14">
        <f>SUMIF([1]!Table3[Código Institucional],Existencia!C58:C375,[1]!Table3[Cantidad])</f>
        <v>37</v>
      </c>
      <c r="H58" s="14">
        <f>SUMIF([1]!Table2[Código Institucional],Existencia!C58:C375,[1]!Table2[Cantidad])</f>
        <v>12</v>
      </c>
      <c r="I58" s="15">
        <v>30</v>
      </c>
      <c r="J58" s="16">
        <f t="shared" si="0"/>
        <v>135</v>
      </c>
      <c r="K58" s="17">
        <f t="shared" si="1"/>
        <v>885</v>
      </c>
    </row>
    <row r="59" spans="1:11" x14ac:dyDescent="0.25">
      <c r="A59" s="18">
        <v>43594</v>
      </c>
      <c r="B59" s="19">
        <v>43717</v>
      </c>
      <c r="C59" s="11">
        <v>1057</v>
      </c>
      <c r="D59" s="12" t="s">
        <v>70</v>
      </c>
      <c r="E59" s="13">
        <f>Table1[[#This Row],[Qty Entrada]]-Table1[[#This Row],[Qty Salida]]</f>
        <v>12</v>
      </c>
      <c r="F59" s="14" t="s">
        <v>31</v>
      </c>
      <c r="G59" s="14">
        <f>SUMIF([1]!Table3[Código Institucional],Existencia!C59:C380,[1]!Table3[Cantidad])</f>
        <v>16</v>
      </c>
      <c r="H59" s="14">
        <f>SUMIF([1]!Table2[Código Institucional],Existencia!C59:C380,[1]!Table2[Cantidad])</f>
        <v>4</v>
      </c>
      <c r="I59" s="15">
        <v>35</v>
      </c>
      <c r="J59" s="16">
        <f t="shared" si="0"/>
        <v>75.599999999999994</v>
      </c>
      <c r="K59" s="17">
        <f t="shared" si="1"/>
        <v>495.6</v>
      </c>
    </row>
    <row r="60" spans="1:11" x14ac:dyDescent="0.25">
      <c r="A60" s="9">
        <v>43594</v>
      </c>
      <c r="B60" s="26">
        <v>44315</v>
      </c>
      <c r="C60" s="11">
        <v>1059</v>
      </c>
      <c r="D60" s="12" t="s">
        <v>71</v>
      </c>
      <c r="E60" s="13">
        <f>Table1[[#This Row],[Qty Entrada]]-Table1[[#This Row],[Qty Salida]]</f>
        <v>4</v>
      </c>
      <c r="F60" s="14" t="s">
        <v>25</v>
      </c>
      <c r="G60" s="14">
        <f>SUMIF([1]!Table3[Código Institucional],Existencia!C60:C382,[1]!Table3[Cantidad])</f>
        <v>10</v>
      </c>
      <c r="H60" s="14">
        <f>SUMIF([1]!Table2[Código Institucional],Existencia!C60:C382,[1]!Table2[Cantidad])</f>
        <v>6</v>
      </c>
      <c r="I60" s="15">
        <v>48</v>
      </c>
      <c r="J60" s="16">
        <f t="shared" si="0"/>
        <v>34.56</v>
      </c>
      <c r="K60" s="17">
        <f t="shared" si="1"/>
        <v>226.56</v>
      </c>
    </row>
    <row r="61" spans="1:11" x14ac:dyDescent="0.25">
      <c r="A61" s="18"/>
      <c r="B61" s="22"/>
      <c r="C61" s="20">
        <v>2064</v>
      </c>
      <c r="D61" s="21" t="s">
        <v>72</v>
      </c>
      <c r="E61" s="13">
        <f>Table1[[#This Row],[Qty Entrada]]-Table1[[#This Row],[Qty Salida]]</f>
        <v>6</v>
      </c>
      <c r="F61" s="14" t="s">
        <v>25</v>
      </c>
      <c r="G61" s="14">
        <f>SUMIF([1]!Table3[Código Institucional],Existencia!C61:C353,[1]!Table3[Cantidad])</f>
        <v>6</v>
      </c>
      <c r="H61" s="14">
        <f>SUMIF([1]!Table2[Código Institucional],Existencia!C61:C353,[1]!Table2[Cantidad])</f>
        <v>0</v>
      </c>
      <c r="I61" s="15">
        <v>78</v>
      </c>
      <c r="J61" s="16">
        <f>I61*18%*E61</f>
        <v>84.24</v>
      </c>
      <c r="K61" s="17">
        <f>E61*I61+J61</f>
        <v>552.24</v>
      </c>
    </row>
    <row r="62" spans="1:11" x14ac:dyDescent="0.25">
      <c r="A62" s="18"/>
      <c r="B62" s="22"/>
      <c r="C62" s="20">
        <v>2181</v>
      </c>
      <c r="D62" s="21" t="s">
        <v>73</v>
      </c>
      <c r="E62" s="13">
        <f>Table1[[#This Row],[Qty Entrada]]-Table1[[#This Row],[Qty Salida]]</f>
        <v>14</v>
      </c>
      <c r="F62" s="14" t="s">
        <v>25</v>
      </c>
      <c r="G62" s="14">
        <f>SUMIF([1]!Table3[Código Institucional],Existencia!C62:C283,[1]!Table3[Cantidad])</f>
        <v>15</v>
      </c>
      <c r="H62" s="14">
        <f>SUMIF([1]!Table2[Código Institucional],Existencia!C62:C283,[1]!Table2[Cantidad])</f>
        <v>1</v>
      </c>
      <c r="I62" s="15">
        <v>69</v>
      </c>
      <c r="J62" s="16">
        <f>I62*18%*E62</f>
        <v>173.88</v>
      </c>
      <c r="K62" s="17">
        <f>E62*I62+J62</f>
        <v>1139.8800000000001</v>
      </c>
    </row>
    <row r="63" spans="1:11" x14ac:dyDescent="0.25">
      <c r="A63" s="18">
        <v>43594</v>
      </c>
      <c r="B63" s="19">
        <v>44687</v>
      </c>
      <c r="C63" s="11">
        <v>1060</v>
      </c>
      <c r="D63" s="12" t="s">
        <v>74</v>
      </c>
      <c r="E63" s="13">
        <f>Table1[[#This Row],[Qty Entrada]]-Table1[[#This Row],[Qty Salida]]</f>
        <v>5</v>
      </c>
      <c r="F63" s="14" t="s">
        <v>25</v>
      </c>
      <c r="G63" s="14">
        <f>SUMIF([1]!Table3[Código Institucional],Existencia!C63:C383,[1]!Table3[Cantidad])</f>
        <v>5</v>
      </c>
      <c r="H63" s="14">
        <f>SUMIF([1]!Table2[Código Institucional],Existencia!C63:C383,[1]!Table2[Cantidad])</f>
        <v>0</v>
      </c>
      <c r="I63" s="15">
        <v>45</v>
      </c>
      <c r="J63" s="16">
        <f t="shared" si="0"/>
        <v>40.5</v>
      </c>
      <c r="K63" s="17">
        <f t="shared" si="1"/>
        <v>265.5</v>
      </c>
    </row>
    <row r="64" spans="1:11" x14ac:dyDescent="0.25">
      <c r="A64" s="9">
        <v>43594</v>
      </c>
      <c r="B64" s="26">
        <v>44315</v>
      </c>
      <c r="C64" s="11">
        <v>1062</v>
      </c>
      <c r="D64" s="12" t="s">
        <v>75</v>
      </c>
      <c r="E64" s="13">
        <f>Table1[[#This Row],[Qty Entrada]]-Table1[[#This Row],[Qty Salida]]</f>
        <v>6</v>
      </c>
      <c r="F64" s="14" t="s">
        <v>25</v>
      </c>
      <c r="G64" s="14">
        <f>SUMIF([1]!Table3[Código Institucional],Existencia!C64:C385,[1]!Table3[Cantidad])</f>
        <v>9</v>
      </c>
      <c r="H64" s="14">
        <f>SUMIF([1]!Table2[Código Institucional],Existencia!C64:C385,[1]!Table2[Cantidad])</f>
        <v>3</v>
      </c>
      <c r="I64" s="15">
        <v>175</v>
      </c>
      <c r="J64" s="16">
        <f t="shared" si="0"/>
        <v>189</v>
      </c>
      <c r="K64" s="17">
        <f t="shared" si="1"/>
        <v>1239</v>
      </c>
    </row>
    <row r="65" spans="1:11" x14ac:dyDescent="0.25">
      <c r="A65" s="18">
        <v>43594</v>
      </c>
      <c r="B65" s="19">
        <v>44687</v>
      </c>
      <c r="C65" s="11">
        <v>1063</v>
      </c>
      <c r="D65" s="12" t="s">
        <v>76</v>
      </c>
      <c r="E65" s="13">
        <f>Table1[[#This Row],[Qty Entrada]]-Table1[[#This Row],[Qty Salida]]</f>
        <v>18</v>
      </c>
      <c r="F65" s="14" t="s">
        <v>25</v>
      </c>
      <c r="G65" s="14">
        <f>SUMIF([1]!Table3[Código Institucional],Existencia!C65:C386,[1]!Table3[Cantidad])</f>
        <v>25</v>
      </c>
      <c r="H65" s="14">
        <f>SUMIF([1]!Table2[Código Institucional],Existencia!C65:C386,[1]!Table2[Cantidad])</f>
        <v>7</v>
      </c>
      <c r="I65" s="15">
        <v>88</v>
      </c>
      <c r="J65" s="16">
        <f t="shared" si="0"/>
        <v>285.12</v>
      </c>
      <c r="K65" s="17">
        <f t="shared" si="1"/>
        <v>1869.12</v>
      </c>
    </row>
    <row r="66" spans="1:11" x14ac:dyDescent="0.25">
      <c r="A66" s="18"/>
      <c r="B66" s="19"/>
      <c r="C66" s="20">
        <v>2128</v>
      </c>
      <c r="D66" s="21" t="s">
        <v>77</v>
      </c>
      <c r="E66" s="13">
        <f>Table1[[#This Row],[Qty Entrada]]-Table1[[#This Row],[Qty Salida]]</f>
        <v>6</v>
      </c>
      <c r="F66" s="14" t="s">
        <v>25</v>
      </c>
      <c r="G66" s="14">
        <f>SUMIF([1]!Table3[Código Institucional],Existencia!C66:C335,[1]!Table3[Cantidad])</f>
        <v>6</v>
      </c>
      <c r="H66" s="14">
        <f>SUMIF([1]!Table2[Código Institucional],Existencia!C66:C335,[1]!Table2[Cantidad])</f>
        <v>0</v>
      </c>
      <c r="I66" s="15">
        <v>80</v>
      </c>
      <c r="J66" s="16">
        <f>I66*18%*E66</f>
        <v>86.399999999999991</v>
      </c>
      <c r="K66" s="17">
        <f>E66*I66+J66</f>
        <v>566.4</v>
      </c>
    </row>
    <row r="67" spans="1:11" x14ac:dyDescent="0.25">
      <c r="A67" s="18">
        <v>43594</v>
      </c>
      <c r="B67" s="19">
        <v>44687</v>
      </c>
      <c r="C67" s="11">
        <v>1065</v>
      </c>
      <c r="D67" s="12" t="s">
        <v>78</v>
      </c>
      <c r="E67" s="13">
        <f>Table1[[#This Row],[Qty Entrada]]-Table1[[#This Row],[Qty Salida]]</f>
        <v>14</v>
      </c>
      <c r="F67" s="14" t="s">
        <v>31</v>
      </c>
      <c r="G67" s="14">
        <f>SUMIF([1]!Table3[Código Institucional],Existencia!C67:C388,[1]!Table3[Cantidad])</f>
        <v>14</v>
      </c>
      <c r="H67" s="14">
        <f>SUMIF([1]!Table2[Código Institucional],Existencia!C67:C388,[1]!Table2[Cantidad])</f>
        <v>0</v>
      </c>
      <c r="I67" s="15">
        <v>122.88</v>
      </c>
      <c r="J67" s="16">
        <f t="shared" ref="J67:J130" si="2">I67*18%*E67</f>
        <v>309.65759999999995</v>
      </c>
      <c r="K67" s="17">
        <f t="shared" si="1"/>
        <v>2029.9775999999999</v>
      </c>
    </row>
    <row r="68" spans="1:11" x14ac:dyDescent="0.25">
      <c r="A68" s="18">
        <v>43594</v>
      </c>
      <c r="B68" s="19">
        <v>44687</v>
      </c>
      <c r="C68" s="11">
        <v>1066</v>
      </c>
      <c r="D68" s="12" t="s">
        <v>79</v>
      </c>
      <c r="E68" s="13">
        <f>Table1[[#This Row],[Qty Entrada]]-Table1[[#This Row],[Qty Salida]]</f>
        <v>6</v>
      </c>
      <c r="F68" s="14" t="s">
        <v>31</v>
      </c>
      <c r="G68" s="14">
        <f>SUMIF([1]!Table3[Código Institucional],Existencia!C68:C389,[1]!Table3[Cantidad])</f>
        <v>7</v>
      </c>
      <c r="H68" s="14">
        <f>SUMIF([1]!Table2[Código Institucional],Existencia!C68:C389,[1]!Table2[Cantidad])</f>
        <v>1</v>
      </c>
      <c r="I68" s="15">
        <v>29.5</v>
      </c>
      <c r="J68" s="16">
        <f t="shared" si="2"/>
        <v>31.86</v>
      </c>
      <c r="K68" s="17">
        <f t="shared" si="1"/>
        <v>208.86</v>
      </c>
    </row>
    <row r="69" spans="1:11" x14ac:dyDescent="0.25">
      <c r="A69" s="9">
        <v>43594</v>
      </c>
      <c r="B69" s="26">
        <v>44315</v>
      </c>
      <c r="C69" s="11">
        <v>1068</v>
      </c>
      <c r="D69" s="12" t="s">
        <v>80</v>
      </c>
      <c r="E69" s="13">
        <f>Table1[[#This Row],[Qty Entrada]]-Table1[[#This Row],[Qty Salida]]</f>
        <v>16</v>
      </c>
      <c r="F69" s="14" t="s">
        <v>31</v>
      </c>
      <c r="G69" s="14">
        <f>SUMIF([1]!Table3[Código Institucional],Existencia!C69:C391,[1]!Table3[Cantidad])</f>
        <v>24</v>
      </c>
      <c r="H69" s="14">
        <f>SUMIF([1]!Table2[Código Institucional],Existencia!C69:C391,[1]!Table2[Cantidad])</f>
        <v>8</v>
      </c>
      <c r="I69" s="15">
        <v>14</v>
      </c>
      <c r="J69" s="16">
        <f t="shared" si="2"/>
        <v>40.32</v>
      </c>
      <c r="K69" s="17">
        <f t="shared" si="1"/>
        <v>264.32</v>
      </c>
    </row>
    <row r="70" spans="1:11" x14ac:dyDescent="0.25">
      <c r="A70" s="18">
        <v>43594</v>
      </c>
      <c r="B70" s="19">
        <v>44687</v>
      </c>
      <c r="C70" s="11">
        <v>1070</v>
      </c>
      <c r="D70" s="12" t="s">
        <v>81</v>
      </c>
      <c r="E70" s="13">
        <f>Table1[[#This Row],[Qty Entrada]]-Table1[[#This Row],[Qty Salida]]</f>
        <v>22</v>
      </c>
      <c r="F70" s="14" t="s">
        <v>31</v>
      </c>
      <c r="G70" s="14">
        <f>SUMIF([1]!Table3[Código Institucional],Existencia!C70:C393,[1]!Table3[Cantidad])</f>
        <v>37</v>
      </c>
      <c r="H70" s="14">
        <f>SUMIF([1]!Table2[Código Institucional],Existencia!C70:C393,[1]!Table2[Cantidad])</f>
        <v>15</v>
      </c>
      <c r="I70" s="15">
        <v>395</v>
      </c>
      <c r="J70" s="16">
        <f t="shared" si="2"/>
        <v>1564.1999999999998</v>
      </c>
      <c r="K70" s="17">
        <f t="shared" si="1"/>
        <v>10254.200000000001</v>
      </c>
    </row>
    <row r="71" spans="1:11" x14ac:dyDescent="0.25">
      <c r="A71" s="9">
        <v>43594</v>
      </c>
      <c r="B71" s="26">
        <v>44315</v>
      </c>
      <c r="C71" s="11">
        <v>1071</v>
      </c>
      <c r="D71" s="12" t="s">
        <v>82</v>
      </c>
      <c r="E71" s="13">
        <f>Table1[[#This Row],[Qty Entrada]]-Table1[[#This Row],[Qty Salida]]</f>
        <v>16</v>
      </c>
      <c r="F71" s="14" t="s">
        <v>25</v>
      </c>
      <c r="G71" s="14">
        <f>SUMIF([1]!Table3[Código Institucional],Existencia!C71:C394,[1]!Table3[Cantidad])</f>
        <v>28</v>
      </c>
      <c r="H71" s="14">
        <f>SUMIF([1]!Table2[Código Institucional],Existencia!C71:C394,[1]!Table2[Cantidad])</f>
        <v>12</v>
      </c>
      <c r="I71" s="15">
        <v>495</v>
      </c>
      <c r="J71" s="16">
        <f t="shared" si="2"/>
        <v>1425.6</v>
      </c>
      <c r="K71" s="17">
        <f t="shared" si="1"/>
        <v>9345.6</v>
      </c>
    </row>
    <row r="72" spans="1:11" ht="11.25" customHeight="1" x14ac:dyDescent="0.25">
      <c r="A72" s="18">
        <v>43594</v>
      </c>
      <c r="B72" s="22">
        <v>44315</v>
      </c>
      <c r="C72" s="11">
        <v>1073</v>
      </c>
      <c r="D72" s="12" t="s">
        <v>83</v>
      </c>
      <c r="E72" s="13">
        <f>Table1[[#This Row],[Qty Entrada]]-Table1[[#This Row],[Qty Salida]]</f>
        <v>7</v>
      </c>
      <c r="F72" s="14" t="s">
        <v>25</v>
      </c>
      <c r="G72" s="14">
        <f>SUMIF([1]!Table3[Código Institucional],Existencia!C72:C396,[1]!Table3[Cantidad])</f>
        <v>16</v>
      </c>
      <c r="H72" s="14">
        <f>SUMIF([1]!Table2[Código Institucional],Existencia!C72:C396,[1]!Table2[Cantidad])</f>
        <v>9</v>
      </c>
      <c r="I72" s="15">
        <v>35</v>
      </c>
      <c r="J72" s="16">
        <f t="shared" si="2"/>
        <v>44.1</v>
      </c>
      <c r="K72" s="17">
        <f t="shared" si="1"/>
        <v>289.10000000000002</v>
      </c>
    </row>
    <row r="73" spans="1:11" ht="15.75" customHeight="1" x14ac:dyDescent="0.25">
      <c r="A73" s="18"/>
      <c r="B73" s="22"/>
      <c r="C73" s="20">
        <v>2070</v>
      </c>
      <c r="D73" s="21" t="s">
        <v>84</v>
      </c>
      <c r="E73" s="13">
        <f>Table1[[#This Row],[Qty Entrada]]-Table1[[#This Row],[Qty Salida]]</f>
        <v>15</v>
      </c>
      <c r="F73" s="14" t="s">
        <v>25</v>
      </c>
      <c r="G73" s="14">
        <f>SUMIF([1]!Table3[Código Institucional],Existencia!C73:C364,[1]!Table3[Cantidad])</f>
        <v>15</v>
      </c>
      <c r="H73" s="14">
        <f>SUMIF([1]!Table2[Código Institucional],Existencia!C73:C364,[1]!Table2[Cantidad])</f>
        <v>0</v>
      </c>
      <c r="I73" s="15">
        <v>45</v>
      </c>
      <c r="J73" s="16">
        <f>I73*18%*E73</f>
        <v>121.5</v>
      </c>
      <c r="K73" s="17">
        <f>E73*I73+J73</f>
        <v>796.5</v>
      </c>
    </row>
    <row r="74" spans="1:11" ht="11.25" customHeight="1" x14ac:dyDescent="0.25">
      <c r="A74" s="9">
        <v>43594</v>
      </c>
      <c r="B74" s="26">
        <v>44315</v>
      </c>
      <c r="C74" s="11">
        <v>1074</v>
      </c>
      <c r="D74" s="12" t="s">
        <v>85</v>
      </c>
      <c r="E74" s="13">
        <f>Table1[[#This Row],[Qty Entrada]]-Table1[[#This Row],[Qty Salida]]</f>
        <v>43</v>
      </c>
      <c r="F74" s="14" t="s">
        <v>25</v>
      </c>
      <c r="G74" s="14">
        <f>SUMIF([1]!Table3[Código Institucional],Existencia!C74:C397,[1]!Table3[Cantidad])</f>
        <v>46</v>
      </c>
      <c r="H74" s="14">
        <f>SUMIF([1]!Table2[Código Institucional],Existencia!C74:C397,[1]!Table2[Cantidad])</f>
        <v>3</v>
      </c>
      <c r="I74" s="15">
        <v>30</v>
      </c>
      <c r="J74" s="16">
        <f t="shared" si="2"/>
        <v>232.2</v>
      </c>
      <c r="K74" s="17">
        <f t="shared" ref="K74:K126" si="3">E74*I74+J74</f>
        <v>1522.2</v>
      </c>
    </row>
    <row r="75" spans="1:11" x14ac:dyDescent="0.25">
      <c r="A75" s="18">
        <v>43594</v>
      </c>
      <c r="B75" s="19">
        <v>44687</v>
      </c>
      <c r="C75" s="11">
        <v>1075</v>
      </c>
      <c r="D75" s="12" t="s">
        <v>86</v>
      </c>
      <c r="E75" s="13">
        <f>Table1[[#This Row],[Qty Entrada]]-Table1[[#This Row],[Qty Salida]]</f>
        <v>33</v>
      </c>
      <c r="F75" s="14" t="s">
        <v>25</v>
      </c>
      <c r="G75" s="14">
        <f>SUMIF([1]!Table3[Código Institucional],Existencia!C75:C398,[1]!Table3[Cantidad])</f>
        <v>43</v>
      </c>
      <c r="H75" s="14">
        <f>SUMIF([1]!Table2[Código Institucional],Existencia!C75:C398,[1]!Table2[Cantidad])</f>
        <v>10</v>
      </c>
      <c r="I75" s="15">
        <v>13.76</v>
      </c>
      <c r="J75" s="16">
        <f t="shared" si="2"/>
        <v>81.734399999999994</v>
      </c>
      <c r="K75" s="17">
        <f t="shared" si="3"/>
        <v>535.81439999999998</v>
      </c>
    </row>
    <row r="76" spans="1:11" x14ac:dyDescent="0.25">
      <c r="A76" s="18"/>
      <c r="B76" s="19"/>
      <c r="C76" s="20">
        <v>2068</v>
      </c>
      <c r="D76" s="21" t="s">
        <v>87</v>
      </c>
      <c r="E76" s="13">
        <f>Table1[[#This Row],[Qty Entrada]]-Table1[[#This Row],[Qty Salida]]</f>
        <v>10</v>
      </c>
      <c r="F76" s="14" t="s">
        <v>25</v>
      </c>
      <c r="G76" s="14">
        <f>SUMIF([1]!Table3[Código Institucional],Existencia!C76:C366,[1]!Table3[Cantidad])</f>
        <v>12</v>
      </c>
      <c r="H76" s="14">
        <f>SUMIF([1]!Table2[Código Institucional],Existencia!C76:C366,[1]!Table2[Cantidad])</f>
        <v>2</v>
      </c>
      <c r="I76" s="15">
        <v>26</v>
      </c>
      <c r="J76" s="16">
        <f>I76*18%*E76</f>
        <v>46.8</v>
      </c>
      <c r="K76" s="17">
        <f>E76*I76+J76</f>
        <v>306.8</v>
      </c>
    </row>
    <row r="77" spans="1:11" x14ac:dyDescent="0.25">
      <c r="A77" s="9">
        <v>43594</v>
      </c>
      <c r="B77" s="10">
        <v>44687</v>
      </c>
      <c r="C77" s="11">
        <v>1076</v>
      </c>
      <c r="D77" s="12" t="s">
        <v>88</v>
      </c>
      <c r="E77" s="13">
        <f>Table1[[#This Row],[Qty Entrada]]-Table1[[#This Row],[Qty Salida]]</f>
        <v>8</v>
      </c>
      <c r="F77" s="14" t="s">
        <v>25</v>
      </c>
      <c r="G77" s="14">
        <f>SUMIF([1]!Table3[Código Institucional],Existencia!C77:C399,[1]!Table3[Cantidad])</f>
        <v>9</v>
      </c>
      <c r="H77" s="14">
        <f>SUMIF([1]!Table2[Código Institucional],Existencia!C77:C399,[1]!Table2[Cantidad])</f>
        <v>1</v>
      </c>
      <c r="I77" s="15">
        <v>37.130000000000003</v>
      </c>
      <c r="J77" s="16">
        <f t="shared" si="2"/>
        <v>53.467199999999998</v>
      </c>
      <c r="K77" s="17">
        <f t="shared" si="3"/>
        <v>350.50720000000001</v>
      </c>
    </row>
    <row r="78" spans="1:11" x14ac:dyDescent="0.25">
      <c r="A78" s="18">
        <v>43594</v>
      </c>
      <c r="B78" s="19">
        <v>44687</v>
      </c>
      <c r="C78" s="11">
        <v>1077</v>
      </c>
      <c r="D78" s="12" t="s">
        <v>89</v>
      </c>
      <c r="E78" s="13">
        <f>Table1[[#This Row],[Qty Entrada]]-Table1[[#This Row],[Qty Salida]]</f>
        <v>14</v>
      </c>
      <c r="F78" s="14" t="s">
        <v>25</v>
      </c>
      <c r="G78" s="14">
        <f>SUMIF([1]!Table3[Código Institucional],Existencia!C78:C400,[1]!Table3[Cantidad])</f>
        <v>36</v>
      </c>
      <c r="H78" s="14">
        <f>SUMIF([1]!Table2[Código Institucional],Existencia!C78:C400,[1]!Table2[Cantidad])</f>
        <v>22</v>
      </c>
      <c r="I78" s="15">
        <v>23.25</v>
      </c>
      <c r="J78" s="16">
        <f t="shared" si="2"/>
        <v>58.589999999999996</v>
      </c>
      <c r="K78" s="17">
        <f t="shared" si="3"/>
        <v>384.09</v>
      </c>
    </row>
    <row r="79" spans="1:11" x14ac:dyDescent="0.25">
      <c r="A79" s="18"/>
      <c r="B79" s="19"/>
      <c r="C79" s="20">
        <v>2069</v>
      </c>
      <c r="D79" s="21" t="s">
        <v>90</v>
      </c>
      <c r="E79" s="13">
        <f>Table1[[#This Row],[Qty Entrada]]-Table1[[#This Row],[Qty Salida]]</f>
        <v>31</v>
      </c>
      <c r="F79" s="14" t="s">
        <v>25</v>
      </c>
      <c r="G79" s="14">
        <f>SUMIF([1]!Table3[Código Institucional],Existencia!C79:C369,[1]!Table3[Cantidad])</f>
        <v>36</v>
      </c>
      <c r="H79" s="14">
        <f>SUMIF([1]!Table2[Código Institucional],Existencia!C79:C369,[1]!Table2[Cantidad])</f>
        <v>5</v>
      </c>
      <c r="I79" s="15">
        <v>68</v>
      </c>
      <c r="J79" s="16">
        <f>I79*18%*E79</f>
        <v>379.44</v>
      </c>
      <c r="K79" s="17">
        <f>E79*I79+J79</f>
        <v>2487.44</v>
      </c>
    </row>
    <row r="80" spans="1:11" x14ac:dyDescent="0.25">
      <c r="A80" s="18"/>
      <c r="B80" s="19"/>
      <c r="C80" s="20">
        <v>2135</v>
      </c>
      <c r="D80" s="21" t="s">
        <v>91</v>
      </c>
      <c r="E80" s="13">
        <f>Table1[[#This Row],[Qty Entrada]]-Table1[[#This Row],[Qty Salida]]</f>
        <v>60</v>
      </c>
      <c r="F80" s="14" t="s">
        <v>25</v>
      </c>
      <c r="G80" s="14">
        <f>SUMIF([1]!Table3[Código Institucional],Existencia!C80:C350,[1]!Table3[Cantidad])</f>
        <v>60</v>
      </c>
      <c r="H80" s="14">
        <f>SUMIF([1]!Table2[Código Institucional],Existencia!C80:C350,[1]!Table2[Cantidad])</f>
        <v>0</v>
      </c>
      <c r="I80" s="15">
        <v>17</v>
      </c>
      <c r="J80" s="16">
        <f>I80*18%*E80</f>
        <v>183.6</v>
      </c>
      <c r="K80" s="17">
        <f>E80*I80+J80</f>
        <v>1203.5999999999999</v>
      </c>
    </row>
    <row r="81" spans="1:11" x14ac:dyDescent="0.25">
      <c r="A81" s="18">
        <v>43594</v>
      </c>
      <c r="B81" s="29" t="s">
        <v>92</v>
      </c>
      <c r="C81" s="11">
        <v>1080</v>
      </c>
      <c r="D81" s="12" t="s">
        <v>93</v>
      </c>
      <c r="E81" s="13">
        <f>Table1[[#This Row],[Qty Entrada]]-Table1[[#This Row],[Qty Salida]]</f>
        <v>10</v>
      </c>
      <c r="F81" s="14" t="s">
        <v>25</v>
      </c>
      <c r="G81" s="14">
        <f>SUMIF([1]!Table3[Código Institucional],Existencia!C81:C403,[1]!Table3[Cantidad])</f>
        <v>10</v>
      </c>
      <c r="H81" s="14">
        <f>SUMIF([1]!Table2[Código Institucional],Existencia!C81:C403,[1]!Table2[Cantidad])</f>
        <v>0</v>
      </c>
      <c r="I81" s="15">
        <v>59</v>
      </c>
      <c r="J81" s="16">
        <f t="shared" si="2"/>
        <v>106.19999999999999</v>
      </c>
      <c r="K81" s="17">
        <f t="shared" si="3"/>
        <v>696.2</v>
      </c>
    </row>
    <row r="82" spans="1:11" x14ac:dyDescent="0.25">
      <c r="A82" s="9">
        <v>43594</v>
      </c>
      <c r="B82" s="26">
        <v>44315</v>
      </c>
      <c r="C82" s="11">
        <v>1081</v>
      </c>
      <c r="D82" s="12" t="s">
        <v>94</v>
      </c>
      <c r="E82" s="13">
        <f>Table1[[#This Row],[Qty Entrada]]-Table1[[#This Row],[Qty Salida]]</f>
        <v>13</v>
      </c>
      <c r="F82" s="14" t="s">
        <v>25</v>
      </c>
      <c r="G82" s="14">
        <f>SUMIF([1]!Table3[Código Institucional],Existencia!C82:C404,[1]!Table3[Cantidad])</f>
        <v>13</v>
      </c>
      <c r="H82" s="14">
        <f>SUMIF([1]!Table2[Código Institucional],Existencia!C82:C404,[1]!Table2[Cantidad])</f>
        <v>0</v>
      </c>
      <c r="I82" s="15">
        <v>59</v>
      </c>
      <c r="J82" s="16">
        <f t="shared" si="2"/>
        <v>138.06</v>
      </c>
      <c r="K82" s="17">
        <f t="shared" si="3"/>
        <v>905.06</v>
      </c>
    </row>
    <row r="83" spans="1:11" x14ac:dyDescent="0.25">
      <c r="A83" s="18"/>
      <c r="B83" s="22"/>
      <c r="C83" s="20">
        <v>2073</v>
      </c>
      <c r="D83" s="21" t="s">
        <v>95</v>
      </c>
      <c r="E83" s="13">
        <f>Table1[[#This Row],[Qty Entrada]]-Table1[[#This Row],[Qty Salida]]</f>
        <v>6</v>
      </c>
      <c r="F83" s="14" t="s">
        <v>25</v>
      </c>
      <c r="G83" s="14">
        <f>SUMIF([1]!Table3[Código Institucional],Existencia!C83:C374,[1]!Table3[Cantidad])</f>
        <v>6</v>
      </c>
      <c r="H83" s="14">
        <f>SUMIF([1]!Table2[Código Institucional],Existencia!C83:C374,[1]!Table2[Cantidad])</f>
        <v>0</v>
      </c>
      <c r="I83" s="15">
        <v>58</v>
      </c>
      <c r="J83" s="16">
        <f>I83*18%*E83</f>
        <v>62.64</v>
      </c>
      <c r="K83" s="17">
        <f>E83*I83+J83</f>
        <v>410.64</v>
      </c>
    </row>
    <row r="84" spans="1:11" x14ac:dyDescent="0.25">
      <c r="A84" s="18">
        <v>43594</v>
      </c>
      <c r="B84" s="19">
        <v>44687</v>
      </c>
      <c r="C84" s="11">
        <v>1082</v>
      </c>
      <c r="D84" s="12" t="s">
        <v>96</v>
      </c>
      <c r="E84" s="13">
        <f>Table1[[#This Row],[Qty Entrada]]-Table1[[#This Row],[Qty Salida]]</f>
        <v>21</v>
      </c>
      <c r="F84" s="14" t="s">
        <v>25</v>
      </c>
      <c r="G84" s="14">
        <f>SUMIF([1]!Table3[Código Institucional],Existencia!C84:C405,[1]!Table3[Cantidad])</f>
        <v>22</v>
      </c>
      <c r="H84" s="14">
        <f>SUMIF([1]!Table2[Código Institucional],Existencia!C84:C405,[1]!Table2[Cantidad])</f>
        <v>1</v>
      </c>
      <c r="I84" s="15">
        <v>22</v>
      </c>
      <c r="J84" s="16">
        <f t="shared" si="2"/>
        <v>83.16</v>
      </c>
      <c r="K84" s="17">
        <f t="shared" si="3"/>
        <v>545.16</v>
      </c>
    </row>
    <row r="85" spans="1:11" x14ac:dyDescent="0.25">
      <c r="A85" s="9">
        <v>43594</v>
      </c>
      <c r="B85" s="26">
        <v>44315</v>
      </c>
      <c r="C85" s="11">
        <v>1083</v>
      </c>
      <c r="D85" s="12" t="s">
        <v>97</v>
      </c>
      <c r="E85" s="13">
        <f>Table1[[#This Row],[Qty Entrada]]-Table1[[#This Row],[Qty Salida]]</f>
        <v>21</v>
      </c>
      <c r="F85" s="14" t="s">
        <v>25</v>
      </c>
      <c r="G85" s="14">
        <f>SUMIF([1]!Table3[Código Institucional],Existencia!C85:C406,[1]!Table3[Cantidad])</f>
        <v>24</v>
      </c>
      <c r="H85" s="14">
        <f>SUMIF([1]!Table2[Código Institucional],Existencia!C85:C406,[1]!Table2[Cantidad])</f>
        <v>3</v>
      </c>
      <c r="I85" s="15">
        <v>22</v>
      </c>
      <c r="J85" s="16">
        <f t="shared" si="2"/>
        <v>83.16</v>
      </c>
      <c r="K85" s="17">
        <f t="shared" si="3"/>
        <v>545.16</v>
      </c>
    </row>
    <row r="86" spans="1:11" x14ac:dyDescent="0.25">
      <c r="A86" s="18">
        <v>43594</v>
      </c>
      <c r="B86" s="19">
        <v>44687</v>
      </c>
      <c r="C86" s="11">
        <v>1084</v>
      </c>
      <c r="D86" s="12" t="s">
        <v>98</v>
      </c>
      <c r="E86" s="13">
        <f>Table1[[#This Row],[Qty Entrada]]-Table1[[#This Row],[Qty Salida]]</f>
        <v>24</v>
      </c>
      <c r="F86" s="14" t="s">
        <v>25</v>
      </c>
      <c r="G86" s="14">
        <f>SUMIF([1]!Table3[Código Institucional],Existencia!C86:C407,[1]!Table3[Cantidad])</f>
        <v>25</v>
      </c>
      <c r="H86" s="14">
        <f>SUMIF([1]!Table2[Código Institucional],Existencia!C86:C407,[1]!Table2[Cantidad])</f>
        <v>1</v>
      </c>
      <c r="I86" s="15">
        <v>22</v>
      </c>
      <c r="J86" s="16">
        <f t="shared" si="2"/>
        <v>95.039999999999992</v>
      </c>
      <c r="K86" s="17">
        <f t="shared" si="3"/>
        <v>623.04</v>
      </c>
    </row>
    <row r="87" spans="1:11" x14ac:dyDescent="0.25">
      <c r="A87" s="9">
        <v>43594</v>
      </c>
      <c r="B87" s="10">
        <v>44687</v>
      </c>
      <c r="C87" s="11">
        <v>1085</v>
      </c>
      <c r="D87" s="12" t="s">
        <v>99</v>
      </c>
      <c r="E87" s="13">
        <f>Table1[[#This Row],[Qty Entrada]]-Table1[[#This Row],[Qty Salida]]</f>
        <v>5</v>
      </c>
      <c r="F87" s="14" t="s">
        <v>25</v>
      </c>
      <c r="G87" s="14">
        <f>SUMIF([1]!Table3[Código Institucional],Existencia!C87:C408,[1]!Table3[Cantidad])</f>
        <v>10</v>
      </c>
      <c r="H87" s="14">
        <f>SUMIF([1]!Table2[Código Institucional],Existencia!C87:C408,[1]!Table2[Cantidad])</f>
        <v>5</v>
      </c>
      <c r="I87" s="15">
        <v>22</v>
      </c>
      <c r="J87" s="16">
        <f t="shared" si="2"/>
        <v>19.8</v>
      </c>
      <c r="K87" s="17">
        <f t="shared" si="3"/>
        <v>129.80000000000001</v>
      </c>
    </row>
    <row r="88" spans="1:11" x14ac:dyDescent="0.25">
      <c r="A88" s="18"/>
      <c r="B88" s="19"/>
      <c r="C88" s="20">
        <v>2138</v>
      </c>
      <c r="D88" s="21" t="s">
        <v>100</v>
      </c>
      <c r="E88" s="13">
        <f>Table1[[#This Row],[Qty Entrada]]-Table1[[#This Row],[Qty Salida]]</f>
        <v>12</v>
      </c>
      <c r="F88" s="14" t="s">
        <v>25</v>
      </c>
      <c r="G88" s="14">
        <f>SUMIF([1]!Table3[Código Institucional],Existencia!C88:C359,[1]!Table3[Cantidad])</f>
        <v>12</v>
      </c>
      <c r="H88" s="14">
        <f>SUMIF([1]!Table2[Código Institucional],Existencia!C88:C359,[1]!Table2[Cantidad])</f>
        <v>0</v>
      </c>
      <c r="I88" s="15">
        <v>48</v>
      </c>
      <c r="J88" s="16">
        <f>I88*18%*E88</f>
        <v>103.68</v>
      </c>
      <c r="K88" s="17">
        <f>E88*I88+J88</f>
        <v>679.68000000000006</v>
      </c>
    </row>
    <row r="89" spans="1:11" x14ac:dyDescent="0.25">
      <c r="A89" s="18">
        <v>43594</v>
      </c>
      <c r="B89" s="19">
        <v>44687</v>
      </c>
      <c r="C89" s="11">
        <v>1086</v>
      </c>
      <c r="D89" s="25" t="s">
        <v>101</v>
      </c>
      <c r="E89" s="13">
        <f>Table1[[#This Row],[Qty Entrada]]-Table1[[#This Row],[Qty Salida]]</f>
        <v>19</v>
      </c>
      <c r="F89" s="14" t="s">
        <v>25</v>
      </c>
      <c r="G89" s="14">
        <f>SUMIF([1]!Table3[Código Institucional],Existencia!C89:C409,[1]!Table3[Cantidad])</f>
        <v>24</v>
      </c>
      <c r="H89" s="14">
        <f>SUMIF([1]!Table2[Código Institucional],Existencia!C89:C409,[1]!Table2[Cantidad])</f>
        <v>5</v>
      </c>
      <c r="I89" s="15">
        <v>59</v>
      </c>
      <c r="J89" s="16">
        <f t="shared" si="2"/>
        <v>201.77999999999997</v>
      </c>
      <c r="K89" s="17">
        <f t="shared" si="3"/>
        <v>1322.78</v>
      </c>
    </row>
    <row r="90" spans="1:11" x14ac:dyDescent="0.25">
      <c r="A90" s="18"/>
      <c r="B90" s="19"/>
      <c r="C90" s="20">
        <v>2072</v>
      </c>
      <c r="D90" s="21" t="s">
        <v>102</v>
      </c>
      <c r="E90" s="13">
        <f>Table1[[#This Row],[Qty Entrada]]-Table1[[#This Row],[Qty Salida]]</f>
        <v>6</v>
      </c>
      <c r="F90" s="14" t="s">
        <v>25</v>
      </c>
      <c r="G90" s="14">
        <f>SUMIF([1]!Table3[Código Institucional],Existencia!C90:C379,[1]!Table3[Cantidad])</f>
        <v>6</v>
      </c>
      <c r="H90" s="14">
        <f>SUMIF([1]!Table2[Código Institucional],Existencia!C90:C379,[1]!Table2[Cantidad])</f>
        <v>0</v>
      </c>
      <c r="I90" s="15">
        <v>58</v>
      </c>
      <c r="J90" s="16">
        <f>I90*18%*E90</f>
        <v>62.64</v>
      </c>
      <c r="K90" s="17">
        <f>E90*I90+J90</f>
        <v>410.64</v>
      </c>
    </row>
    <row r="91" spans="1:11" x14ac:dyDescent="0.25">
      <c r="A91" s="9">
        <v>43594</v>
      </c>
      <c r="B91" s="10">
        <v>44687</v>
      </c>
      <c r="C91" s="11">
        <v>1087</v>
      </c>
      <c r="D91" s="25" t="s">
        <v>103</v>
      </c>
      <c r="E91" s="13">
        <f>Table1[[#This Row],[Qty Entrada]]-Table1[[#This Row],[Qty Salida]]</f>
        <v>11</v>
      </c>
      <c r="F91" s="14" t="s">
        <v>25</v>
      </c>
      <c r="G91" s="14">
        <f>SUMIF([1]!Table3[Código Institucional],Existencia!C91:C410,[1]!Table3[Cantidad])</f>
        <v>12</v>
      </c>
      <c r="H91" s="14">
        <f>SUMIF([1]!Table2[Código Institucional],Existencia!C91:C410,[1]!Table2[Cantidad])</f>
        <v>1</v>
      </c>
      <c r="I91" s="15">
        <v>59</v>
      </c>
      <c r="J91" s="16">
        <f t="shared" si="2"/>
        <v>116.82</v>
      </c>
      <c r="K91" s="17">
        <f t="shared" si="3"/>
        <v>765.81999999999994</v>
      </c>
    </row>
    <row r="92" spans="1:11" x14ac:dyDescent="0.25">
      <c r="A92" s="18">
        <v>43594</v>
      </c>
      <c r="B92" s="19">
        <v>44687</v>
      </c>
      <c r="C92" s="11">
        <v>1088</v>
      </c>
      <c r="D92" s="25" t="s">
        <v>104</v>
      </c>
      <c r="E92" s="13">
        <f>Table1[[#This Row],[Qty Entrada]]-Table1[[#This Row],[Qty Salida]]</f>
        <v>31</v>
      </c>
      <c r="F92" s="14" t="s">
        <v>25</v>
      </c>
      <c r="G92" s="14">
        <f>SUMIF([1]!Table3[Código Institucional],Existencia!C92:C411,[1]!Table3[Cantidad])</f>
        <v>31</v>
      </c>
      <c r="H92" s="14">
        <f>SUMIF([1]!Table2[Código Institucional],Existencia!C92:C411,[1]!Table2[Cantidad])</f>
        <v>0</v>
      </c>
      <c r="I92" s="15">
        <v>32.200000000000003</v>
      </c>
      <c r="J92" s="16">
        <f t="shared" si="2"/>
        <v>179.67600000000002</v>
      </c>
      <c r="K92" s="17">
        <f t="shared" si="3"/>
        <v>1177.876</v>
      </c>
    </row>
    <row r="93" spans="1:11" x14ac:dyDescent="0.25">
      <c r="A93" s="9">
        <v>43594</v>
      </c>
      <c r="B93" s="10">
        <v>44687</v>
      </c>
      <c r="C93" s="11">
        <v>1091</v>
      </c>
      <c r="D93" s="12" t="s">
        <v>105</v>
      </c>
      <c r="E93" s="13">
        <f>Table1[[#This Row],[Qty Entrada]]-Table1[[#This Row],[Qty Salida]]</f>
        <v>9</v>
      </c>
      <c r="F93" s="14" t="s">
        <v>31</v>
      </c>
      <c r="G93" s="14">
        <f>SUMIF([1]!Table3[Código Institucional],Existencia!C93:C414,[1]!Table3[Cantidad])</f>
        <v>10</v>
      </c>
      <c r="H93" s="14">
        <f>SUMIF([1]!Table2[Código Institucional],Existencia!C93:C414,[1]!Table2[Cantidad])</f>
        <v>1</v>
      </c>
      <c r="I93" s="15">
        <v>108</v>
      </c>
      <c r="J93" s="16">
        <f t="shared" si="2"/>
        <v>174.95999999999998</v>
      </c>
      <c r="K93" s="17">
        <f t="shared" si="3"/>
        <v>1146.96</v>
      </c>
    </row>
    <row r="94" spans="1:11" x14ac:dyDescent="0.25">
      <c r="A94" s="18"/>
      <c r="B94" s="19"/>
      <c r="C94" s="20">
        <v>2130</v>
      </c>
      <c r="D94" s="21" t="s">
        <v>106</v>
      </c>
      <c r="E94" s="13">
        <f>Table1[[#This Row],[Qty Entrada]]-Table1[[#This Row],[Qty Salida]]</f>
        <v>5</v>
      </c>
      <c r="F94" s="14" t="s">
        <v>31</v>
      </c>
      <c r="G94" s="14">
        <f>SUMIF([1]!Table3[Código Institucional],Existencia!C94:C362,[1]!Table3[Cantidad])</f>
        <v>5</v>
      </c>
      <c r="H94" s="14">
        <f>SUMIF([1]!Table2[Código Institucional],Existencia!C94:C362,[1]!Table2[Cantidad])</f>
        <v>0</v>
      </c>
      <c r="I94" s="15">
        <v>148</v>
      </c>
      <c r="J94" s="16">
        <f>I94*18%*E94</f>
        <v>133.19999999999999</v>
      </c>
      <c r="K94" s="17">
        <f>E94*I94+J94</f>
        <v>873.2</v>
      </c>
    </row>
    <row r="95" spans="1:11" x14ac:dyDescent="0.25">
      <c r="A95" s="18">
        <v>43594</v>
      </c>
      <c r="B95" s="19">
        <v>44687</v>
      </c>
      <c r="C95" s="11">
        <v>1093</v>
      </c>
      <c r="D95" s="25" t="s">
        <v>107</v>
      </c>
      <c r="E95" s="13">
        <f>Table1[[#This Row],[Qty Entrada]]-Table1[[#This Row],[Qty Salida]]</f>
        <v>8</v>
      </c>
      <c r="F95" s="14" t="s">
        <v>31</v>
      </c>
      <c r="G95" s="14">
        <f>SUMIF([1]!Table3[Código Institucional],Existencia!C95:C416,[1]!Table3[Cantidad])</f>
        <v>14</v>
      </c>
      <c r="H95" s="14">
        <f>SUMIF([1]!Table2[Código Institucional],Existencia!C95:C416,[1]!Table2[Cantidad])</f>
        <v>6</v>
      </c>
      <c r="I95" s="15">
        <v>65</v>
      </c>
      <c r="J95" s="16">
        <f t="shared" si="2"/>
        <v>93.6</v>
      </c>
      <c r="K95" s="17">
        <f t="shared" si="3"/>
        <v>613.6</v>
      </c>
    </row>
    <row r="96" spans="1:11" x14ac:dyDescent="0.25">
      <c r="A96" s="18"/>
      <c r="B96" s="19"/>
      <c r="C96" s="20">
        <v>2131</v>
      </c>
      <c r="D96" s="21" t="s">
        <v>108</v>
      </c>
      <c r="E96" s="13">
        <f>Table1[[#This Row],[Qty Entrada]]-Table1[[#This Row],[Qty Salida]]</f>
        <v>10</v>
      </c>
      <c r="F96" s="14" t="s">
        <v>31</v>
      </c>
      <c r="G96" s="14">
        <f>SUMIF([1]!Table3[Código Institucional],Existencia!C96:C364,[1]!Table3[Cantidad])</f>
        <v>10</v>
      </c>
      <c r="H96" s="14">
        <f>SUMIF([1]!Table2[Código Institucional],Existencia!C96:C364,[1]!Table2[Cantidad])</f>
        <v>0</v>
      </c>
      <c r="I96" s="15">
        <v>88</v>
      </c>
      <c r="J96" s="16">
        <f>I96*18%*E96</f>
        <v>158.4</v>
      </c>
      <c r="K96" s="17">
        <f>E96*I96+J96</f>
        <v>1038.4000000000001</v>
      </c>
    </row>
    <row r="97" spans="1:11" x14ac:dyDescent="0.25">
      <c r="A97" s="9">
        <v>43594</v>
      </c>
      <c r="B97" s="26">
        <v>44315</v>
      </c>
      <c r="C97" s="11">
        <v>1095</v>
      </c>
      <c r="D97" s="25" t="s">
        <v>109</v>
      </c>
      <c r="E97" s="13">
        <f>Table1[[#This Row],[Qty Entrada]]-Table1[[#This Row],[Qty Salida]]</f>
        <v>19</v>
      </c>
      <c r="F97" s="14" t="s">
        <v>31</v>
      </c>
      <c r="G97" s="14">
        <f>SUMIF([1]!Table3[Código Institucional],Existencia!C97:C418,[1]!Table3[Cantidad])</f>
        <v>27</v>
      </c>
      <c r="H97" s="14">
        <f>SUMIF([1]!Table2[Código Institucional],Existencia!C97:C418,[1]!Table2[Cantidad])</f>
        <v>8</v>
      </c>
      <c r="I97" s="15">
        <v>55</v>
      </c>
      <c r="J97" s="16">
        <f t="shared" si="2"/>
        <v>188.1</v>
      </c>
      <c r="K97" s="17">
        <f t="shared" si="3"/>
        <v>1233.0999999999999</v>
      </c>
    </row>
    <row r="98" spans="1:11" x14ac:dyDescent="0.25">
      <c r="A98" s="18"/>
      <c r="B98" s="22"/>
      <c r="C98" s="20">
        <v>2133</v>
      </c>
      <c r="D98" s="21" t="s">
        <v>110</v>
      </c>
      <c r="E98" s="13">
        <f>Table1[[#This Row],[Qty Entrada]]-Table1[[#This Row],[Qty Salida]]</f>
        <v>5</v>
      </c>
      <c r="F98" s="14" t="s">
        <v>31</v>
      </c>
      <c r="G98" s="14">
        <f>SUMIF([1]!Table3[Código Institucional],Existencia!C98:C366,[1]!Table3[Cantidad])</f>
        <v>5</v>
      </c>
      <c r="H98" s="14">
        <f>SUMIF([1]!Table2[Código Institucional],Existencia!C98:C366,[1]!Table2[Cantidad])</f>
        <v>0</v>
      </c>
      <c r="I98" s="15">
        <v>55</v>
      </c>
      <c r="J98" s="16">
        <f>I98*18%*E98</f>
        <v>49.5</v>
      </c>
      <c r="K98" s="17">
        <f>E98*I98+J98</f>
        <v>324.5</v>
      </c>
    </row>
    <row r="99" spans="1:11" x14ac:dyDescent="0.25">
      <c r="A99" s="18">
        <v>43594</v>
      </c>
      <c r="B99" s="22">
        <v>44315</v>
      </c>
      <c r="C99" s="11">
        <v>1097</v>
      </c>
      <c r="D99" s="25" t="s">
        <v>111</v>
      </c>
      <c r="E99" s="13">
        <f>Table1[[#This Row],[Qty Entrada]]-Table1[[#This Row],[Qty Salida]]</f>
        <v>4</v>
      </c>
      <c r="F99" s="14" t="s">
        <v>31</v>
      </c>
      <c r="G99" s="14">
        <f>SUMIF([1]!Table3[Código Institucional],Existencia!C99:C420,[1]!Table3[Cantidad])</f>
        <v>11</v>
      </c>
      <c r="H99" s="14">
        <f>SUMIF([1]!Table2[Código Institucional],Existencia!C99:C420,[1]!Table2[Cantidad])</f>
        <v>7</v>
      </c>
      <c r="I99" s="15">
        <v>42</v>
      </c>
      <c r="J99" s="16">
        <f t="shared" si="2"/>
        <v>30.24</v>
      </c>
      <c r="K99" s="17">
        <f t="shared" si="3"/>
        <v>198.24</v>
      </c>
    </row>
    <row r="100" spans="1:11" x14ac:dyDescent="0.25">
      <c r="A100" s="18"/>
      <c r="B100" s="22"/>
      <c r="C100" s="20">
        <v>2065</v>
      </c>
      <c r="D100" s="21" t="s">
        <v>112</v>
      </c>
      <c r="E100" s="13">
        <f>Table1[[#This Row],[Qty Entrada]]-Table1[[#This Row],[Qty Salida]]</f>
        <v>15</v>
      </c>
      <c r="F100" s="14" t="s">
        <v>31</v>
      </c>
      <c r="G100" s="14">
        <f>SUMIF([1]!Table3[Código Institucional],Existencia!C100:C381,[1]!Table3[Cantidad])</f>
        <v>15</v>
      </c>
      <c r="H100" s="14">
        <f>SUMIF([1]!Table2[Código Institucional],Existencia!C100:C381,[1]!Table2[Cantidad])</f>
        <v>0</v>
      </c>
      <c r="I100" s="15">
        <v>45</v>
      </c>
      <c r="J100" s="16">
        <f>I100*18%*E100</f>
        <v>121.5</v>
      </c>
      <c r="K100" s="17">
        <f>E100*I100+J100</f>
        <v>796.5</v>
      </c>
    </row>
    <row r="101" spans="1:11" x14ac:dyDescent="0.25">
      <c r="A101" s="18"/>
      <c r="B101" s="22"/>
      <c r="C101" s="20">
        <v>2129</v>
      </c>
      <c r="D101" s="21" t="s">
        <v>113</v>
      </c>
      <c r="E101" s="13">
        <f>Table1[[#This Row],[Qty Entrada]]-Table1[[#This Row],[Qty Salida]]</f>
        <v>20</v>
      </c>
      <c r="F101" s="14" t="s">
        <v>31</v>
      </c>
      <c r="G101" s="14">
        <f>SUMIF([1]!Table3[Código Institucional],Existencia!C101:C366,[1]!Table3[Cantidad])</f>
        <v>20</v>
      </c>
      <c r="H101" s="14">
        <f>SUMIF([1]!Table2[Código Institucional],Existencia!C101:C366,[1]!Table2[Cantidad])</f>
        <v>0</v>
      </c>
      <c r="I101" s="15">
        <v>62.24</v>
      </c>
      <c r="J101" s="16">
        <f>I101*18%*E101</f>
        <v>224.06400000000002</v>
      </c>
      <c r="K101" s="17">
        <f>E101*I101+J101</f>
        <v>1468.864</v>
      </c>
    </row>
    <row r="102" spans="1:11" x14ac:dyDescent="0.25">
      <c r="A102" s="9">
        <v>43594</v>
      </c>
      <c r="B102" s="10">
        <v>44687</v>
      </c>
      <c r="C102" s="20">
        <v>1099</v>
      </c>
      <c r="D102" s="21" t="s">
        <v>114</v>
      </c>
      <c r="E102" s="13">
        <f>Table1[[#This Row],[Qty Entrada]]-Table1[[#This Row],[Qty Salida]]</f>
        <v>10</v>
      </c>
      <c r="F102" s="14" t="s">
        <v>31</v>
      </c>
      <c r="G102" s="14">
        <f>SUMIF([1]!Table3[Código Institucional],Existencia!C102:C395,[1]!Table3[Cantidad])</f>
        <v>10</v>
      </c>
      <c r="H102" s="14">
        <f>SUMIF([1]!Table2[Código Institucional],Existencia!C102:C395,[1]!Table2[Cantidad])</f>
        <v>0</v>
      </c>
      <c r="I102" s="15">
        <v>16</v>
      </c>
      <c r="J102" s="16">
        <f>I102*18%*E102</f>
        <v>28.799999999999997</v>
      </c>
      <c r="K102" s="17">
        <f>E102*I102+J102</f>
        <v>188.8</v>
      </c>
    </row>
    <row r="103" spans="1:11" x14ac:dyDescent="0.25">
      <c r="A103" s="18">
        <v>43594</v>
      </c>
      <c r="B103" s="22">
        <v>44315</v>
      </c>
      <c r="C103" s="11">
        <v>1098</v>
      </c>
      <c r="D103" s="25" t="s">
        <v>115</v>
      </c>
      <c r="E103" s="13">
        <f>Table1[[#This Row],[Qty Entrada]]-Table1[[#This Row],[Qty Salida]]</f>
        <v>5</v>
      </c>
      <c r="F103" s="14" t="s">
        <v>31</v>
      </c>
      <c r="G103" s="14">
        <f>SUMIF([1]!Table3[Código Institucional],Existencia!C103:C422,[1]!Table3[Cantidad])</f>
        <v>9</v>
      </c>
      <c r="H103" s="14">
        <f>SUMIF([1]!Table2[Código Institucional],Existencia!C103:C422,[1]!Table2[Cantidad])</f>
        <v>4</v>
      </c>
      <c r="I103" s="15">
        <v>20</v>
      </c>
      <c r="J103" s="16">
        <f t="shared" si="2"/>
        <v>18</v>
      </c>
      <c r="K103" s="17">
        <f t="shared" si="3"/>
        <v>118</v>
      </c>
    </row>
    <row r="104" spans="1:11" x14ac:dyDescent="0.25">
      <c r="A104" s="9">
        <v>43594</v>
      </c>
      <c r="B104" s="26">
        <v>44315</v>
      </c>
      <c r="C104" s="11">
        <v>1100</v>
      </c>
      <c r="D104" s="12" t="s">
        <v>116</v>
      </c>
      <c r="E104" s="13">
        <f>Table1[[#This Row],[Qty Entrada]]-Table1[[#This Row],[Qty Salida]]</f>
        <v>36</v>
      </c>
      <c r="F104" s="14" t="s">
        <v>25</v>
      </c>
      <c r="G104" s="14">
        <f>SUMIF([1]!Table3[Código Institucional],Existencia!C104:C423,[1]!Table3[Cantidad])</f>
        <v>47</v>
      </c>
      <c r="H104" s="14">
        <f>SUMIF([1]!Table2[Código Institucional],Existencia!C104:C423,[1]!Table2[Cantidad])</f>
        <v>11</v>
      </c>
      <c r="I104" s="15">
        <v>118</v>
      </c>
      <c r="J104" s="16">
        <f t="shared" si="2"/>
        <v>764.64</v>
      </c>
      <c r="K104" s="17">
        <f t="shared" si="3"/>
        <v>5012.6400000000003</v>
      </c>
    </row>
    <row r="105" spans="1:11" x14ac:dyDescent="0.25">
      <c r="A105" s="18">
        <v>43594</v>
      </c>
      <c r="B105" s="19">
        <v>44687</v>
      </c>
      <c r="C105" s="11">
        <v>1101</v>
      </c>
      <c r="D105" s="12" t="s">
        <v>117</v>
      </c>
      <c r="E105" s="13">
        <f>Table1[[#This Row],[Qty Entrada]]-Table1[[#This Row],[Qty Salida]]</f>
        <v>31</v>
      </c>
      <c r="F105" s="14" t="s">
        <v>25</v>
      </c>
      <c r="G105" s="14">
        <f>SUMIF([1]!Table3[Código Institucional],Existencia!C105:C424,[1]!Table3[Cantidad])</f>
        <v>50</v>
      </c>
      <c r="H105" s="14">
        <f>SUMIF([1]!Table2[Código Institucional],Existencia!C105:C424,[1]!Table2[Cantidad])</f>
        <v>19</v>
      </c>
      <c r="I105" s="15">
        <v>118</v>
      </c>
      <c r="J105" s="16">
        <f t="shared" si="2"/>
        <v>658.43999999999994</v>
      </c>
      <c r="K105" s="17">
        <f t="shared" si="3"/>
        <v>4316.4399999999996</v>
      </c>
    </row>
    <row r="106" spans="1:11" x14ac:dyDescent="0.25">
      <c r="A106" s="9">
        <v>43594</v>
      </c>
      <c r="B106" s="10">
        <v>44687</v>
      </c>
      <c r="C106" s="11">
        <v>1103</v>
      </c>
      <c r="D106" s="25" t="s">
        <v>118</v>
      </c>
      <c r="E106" s="13">
        <f>Table1[[#This Row],[Qty Entrada]]-Table1[[#This Row],[Qty Salida]]</f>
        <v>1</v>
      </c>
      <c r="F106" s="14" t="s">
        <v>119</v>
      </c>
      <c r="G106" s="14">
        <f>SUMIF([1]!Table3[Código Institucional],Existencia!C106:C426,[1]!Table3[Cantidad])</f>
        <v>2</v>
      </c>
      <c r="H106" s="14">
        <f>SUMIF([1]!Table2[Código Institucional],Existencia!C106:C426,[1]!Table2[Cantidad])</f>
        <v>1</v>
      </c>
      <c r="I106" s="15">
        <v>218</v>
      </c>
      <c r="J106" s="16">
        <f t="shared" si="2"/>
        <v>39.24</v>
      </c>
      <c r="K106" s="17">
        <f t="shared" si="3"/>
        <v>257.24</v>
      </c>
    </row>
    <row r="107" spans="1:11" x14ac:dyDescent="0.25">
      <c r="A107" s="18">
        <v>43594</v>
      </c>
      <c r="B107" s="19">
        <v>43717</v>
      </c>
      <c r="C107" s="11">
        <v>1106</v>
      </c>
      <c r="D107" s="12" t="s">
        <v>120</v>
      </c>
      <c r="E107" s="13">
        <f>Table1[[#This Row],[Qty Entrada]]-Table1[[#This Row],[Qty Salida]]</f>
        <v>8</v>
      </c>
      <c r="F107" s="14" t="s">
        <v>119</v>
      </c>
      <c r="G107" s="14">
        <f>SUMIF([1]!Table3[Código Institucional],Existencia!C107:C429,[1]!Table3[Cantidad])</f>
        <v>9</v>
      </c>
      <c r="H107" s="14">
        <f>SUMIF([1]!Table2[Código Institucional],Existencia!C107:C429,[1]!Table2[Cantidad])</f>
        <v>1</v>
      </c>
      <c r="I107" s="15">
        <v>220</v>
      </c>
      <c r="J107" s="16">
        <f t="shared" si="2"/>
        <v>316.8</v>
      </c>
      <c r="K107" s="17">
        <f t="shared" si="3"/>
        <v>2076.8000000000002</v>
      </c>
    </row>
    <row r="108" spans="1:11" x14ac:dyDescent="0.25">
      <c r="A108" s="9">
        <v>43594</v>
      </c>
      <c r="B108" s="10">
        <v>44687</v>
      </c>
      <c r="C108" s="11">
        <v>1107</v>
      </c>
      <c r="D108" s="12" t="s">
        <v>121</v>
      </c>
      <c r="E108" s="13">
        <f>Table1[[#This Row],[Qty Entrada]]-Table1[[#This Row],[Qty Salida]]</f>
        <v>22</v>
      </c>
      <c r="F108" s="14" t="s">
        <v>25</v>
      </c>
      <c r="G108" s="14">
        <f>SUMIF([1]!Table3[Código Institucional],Existencia!C108:C430,[1]!Table3[Cantidad])</f>
        <v>23</v>
      </c>
      <c r="H108" s="14">
        <f>SUMIF([1]!Table2[Código Institucional],Existencia!C108:C430,[1]!Table2[Cantidad])</f>
        <v>1</v>
      </c>
      <c r="I108" s="15">
        <v>65</v>
      </c>
      <c r="J108" s="16">
        <f t="shared" si="2"/>
        <v>257.39999999999998</v>
      </c>
      <c r="K108" s="17">
        <f t="shared" si="3"/>
        <v>1687.4</v>
      </c>
    </row>
    <row r="109" spans="1:11" x14ac:dyDescent="0.25">
      <c r="A109" s="18">
        <v>43594</v>
      </c>
      <c r="B109" s="19">
        <v>44687</v>
      </c>
      <c r="C109" s="11">
        <v>1108</v>
      </c>
      <c r="D109" s="12" t="s">
        <v>122</v>
      </c>
      <c r="E109" s="13">
        <f>Table1[[#This Row],[Qty Entrada]]-Table1[[#This Row],[Qty Salida]]</f>
        <v>13</v>
      </c>
      <c r="F109" s="14" t="s">
        <v>25</v>
      </c>
      <c r="G109" s="14">
        <f>SUMIF([1]!Table3[Código Institucional],Existencia!C109:C431,[1]!Table3[Cantidad])</f>
        <v>18</v>
      </c>
      <c r="H109" s="14">
        <f>SUMIF([1]!Table2[Código Institucional],Existencia!C109:C431,[1]!Table2[Cantidad])</f>
        <v>5</v>
      </c>
      <c r="I109" s="15">
        <v>45</v>
      </c>
      <c r="J109" s="16">
        <f t="shared" si="2"/>
        <v>105.3</v>
      </c>
      <c r="K109" s="17">
        <f t="shared" si="3"/>
        <v>690.3</v>
      </c>
    </row>
    <row r="110" spans="1:11" x14ac:dyDescent="0.25">
      <c r="A110" s="9">
        <v>43594</v>
      </c>
      <c r="B110" s="26">
        <v>44315</v>
      </c>
      <c r="C110" s="11">
        <v>1109</v>
      </c>
      <c r="D110" s="12" t="s">
        <v>123</v>
      </c>
      <c r="E110" s="13">
        <f>Table1[[#This Row],[Qty Entrada]]-Table1[[#This Row],[Qty Salida]]</f>
        <v>17</v>
      </c>
      <c r="F110" s="14" t="s">
        <v>25</v>
      </c>
      <c r="G110" s="14">
        <f>SUMIF([1]!Table3[Código Institucional],Existencia!C110:C432,[1]!Table3[Cantidad])</f>
        <v>19</v>
      </c>
      <c r="H110" s="14">
        <f>SUMIF([1]!Table2[Código Institucional],Existencia!C110:C432,[1]!Table2[Cantidad])</f>
        <v>2</v>
      </c>
      <c r="I110" s="15">
        <v>31</v>
      </c>
      <c r="J110" s="16">
        <f t="shared" si="2"/>
        <v>94.86</v>
      </c>
      <c r="K110" s="17">
        <f t="shared" si="3"/>
        <v>621.86</v>
      </c>
    </row>
    <row r="111" spans="1:11" x14ac:dyDescent="0.25">
      <c r="A111" s="18">
        <v>43594</v>
      </c>
      <c r="B111" s="19">
        <v>43717</v>
      </c>
      <c r="C111" s="11">
        <v>1111</v>
      </c>
      <c r="D111" s="12" t="s">
        <v>124</v>
      </c>
      <c r="E111" s="13">
        <f>Table1[[#This Row],[Qty Entrada]]-Table1[[#This Row],[Qty Salida]]</f>
        <v>14</v>
      </c>
      <c r="F111" s="14" t="s">
        <v>25</v>
      </c>
      <c r="G111" s="14">
        <f>SUMIF([1]!Table3[Código Institucional],Existencia!C111:C434,[1]!Table3[Cantidad])</f>
        <v>16</v>
      </c>
      <c r="H111" s="14">
        <f>SUMIF([1]!Table2[Código Institucional],Existencia!C111:C434,[1]!Table2[Cantidad])</f>
        <v>2</v>
      </c>
      <c r="I111" s="15">
        <v>5.25</v>
      </c>
      <c r="J111" s="16">
        <f t="shared" si="2"/>
        <v>13.229999999999999</v>
      </c>
      <c r="K111" s="17">
        <f t="shared" si="3"/>
        <v>86.73</v>
      </c>
    </row>
    <row r="112" spans="1:11" x14ac:dyDescent="0.25">
      <c r="A112" s="9">
        <v>43594</v>
      </c>
      <c r="B112" s="26">
        <v>44315</v>
      </c>
      <c r="C112" s="11">
        <v>1112</v>
      </c>
      <c r="D112" s="12" t="s">
        <v>125</v>
      </c>
      <c r="E112" s="13">
        <f>Table1[[#This Row],[Qty Entrada]]-Table1[[#This Row],[Qty Salida]]</f>
        <v>2</v>
      </c>
      <c r="F112" s="14" t="s">
        <v>25</v>
      </c>
      <c r="G112" s="14">
        <f>SUMIF([1]!Table3[Código Institucional],Existencia!C112:C435,[1]!Table3[Cantidad])</f>
        <v>9</v>
      </c>
      <c r="H112" s="14">
        <f>SUMIF([1]!Table2[Código Institucional],Existencia!C112:C435,[1]!Table2[Cantidad])</f>
        <v>7</v>
      </c>
      <c r="I112" s="15">
        <v>42</v>
      </c>
      <c r="J112" s="16">
        <f t="shared" si="2"/>
        <v>15.12</v>
      </c>
      <c r="K112" s="17">
        <f t="shared" si="3"/>
        <v>99.12</v>
      </c>
    </row>
    <row r="113" spans="1:11" x14ac:dyDescent="0.25">
      <c r="A113" s="18">
        <v>43594</v>
      </c>
      <c r="B113" s="19">
        <v>44687</v>
      </c>
      <c r="C113" s="11">
        <v>1113</v>
      </c>
      <c r="D113" s="12" t="s">
        <v>126</v>
      </c>
      <c r="E113" s="13">
        <f>Table1[[#This Row],[Qty Entrada]]-Table1[[#This Row],[Qty Salida]]</f>
        <v>8</v>
      </c>
      <c r="F113" s="14" t="s">
        <v>25</v>
      </c>
      <c r="G113" s="14">
        <f>SUMIF([1]!Table3[Código Institucional],Existencia!C113:C436,[1]!Table3[Cantidad])</f>
        <v>11</v>
      </c>
      <c r="H113" s="14">
        <f>SUMIF([1]!Table2[Código Institucional],Existencia!C113:C436,[1]!Table2[Cantidad])</f>
        <v>3</v>
      </c>
      <c r="I113" s="15">
        <v>7.95</v>
      </c>
      <c r="J113" s="16">
        <f t="shared" si="2"/>
        <v>11.448</v>
      </c>
      <c r="K113" s="17">
        <f t="shared" si="3"/>
        <v>75.048000000000002</v>
      </c>
    </row>
    <row r="114" spans="1:11" x14ac:dyDescent="0.25">
      <c r="A114" s="9">
        <v>44687</v>
      </c>
      <c r="B114" s="26">
        <v>44315</v>
      </c>
      <c r="C114" s="11">
        <v>1114</v>
      </c>
      <c r="D114" s="12" t="s">
        <v>127</v>
      </c>
      <c r="E114" s="13">
        <f>Table1[[#This Row],[Qty Entrada]]-Table1[[#This Row],[Qty Salida]]</f>
        <v>9</v>
      </c>
      <c r="F114" s="14" t="s">
        <v>25</v>
      </c>
      <c r="G114" s="14">
        <f>SUMIF([1]!Table3[Código Institucional],Existencia!C114:C437,[1]!Table3[Cantidad])</f>
        <v>11</v>
      </c>
      <c r="H114" s="14">
        <f>SUMIF([1]!Table2[Código Institucional],Existencia!C114:C437,[1]!Table2[Cantidad])</f>
        <v>2</v>
      </c>
      <c r="I114" s="15">
        <v>6.95</v>
      </c>
      <c r="J114" s="16">
        <f t="shared" si="2"/>
        <v>11.258999999999999</v>
      </c>
      <c r="K114" s="17">
        <f t="shared" si="3"/>
        <v>73.808999999999997</v>
      </c>
    </row>
    <row r="115" spans="1:11" x14ac:dyDescent="0.25">
      <c r="A115" s="18">
        <v>44687</v>
      </c>
      <c r="B115" s="19">
        <v>43717</v>
      </c>
      <c r="C115" s="11">
        <v>1115</v>
      </c>
      <c r="D115" s="12" t="s">
        <v>128</v>
      </c>
      <c r="E115" s="13">
        <f>Table1[[#This Row],[Qty Entrada]]-Table1[[#This Row],[Qty Salida]]</f>
        <v>10</v>
      </c>
      <c r="F115" s="14" t="s">
        <v>31</v>
      </c>
      <c r="G115" s="14">
        <f>SUMIF([1]!Table3[Código Institucional],Existencia!C115:C438,[1]!Table3[Cantidad])</f>
        <v>10</v>
      </c>
      <c r="H115" s="14">
        <f>SUMIF([1]!Table2[Código Institucional],Existencia!C115:C438,[1]!Table2[Cantidad])</f>
        <v>0</v>
      </c>
      <c r="I115" s="15">
        <v>35</v>
      </c>
      <c r="J115" s="16">
        <f t="shared" si="2"/>
        <v>63</v>
      </c>
      <c r="K115" s="17">
        <f t="shared" si="3"/>
        <v>413</v>
      </c>
    </row>
    <row r="116" spans="1:11" x14ac:dyDescent="0.25">
      <c r="A116" s="9">
        <v>44687</v>
      </c>
      <c r="B116" s="10">
        <v>43717</v>
      </c>
      <c r="C116" s="11">
        <v>1117</v>
      </c>
      <c r="D116" s="12" t="s">
        <v>129</v>
      </c>
      <c r="E116" s="13">
        <f>Table1[[#This Row],[Qty Entrada]]-Table1[[#This Row],[Qty Salida]]</f>
        <v>7</v>
      </c>
      <c r="F116" s="14" t="s">
        <v>25</v>
      </c>
      <c r="G116" s="14">
        <f>SUMIF([1]!Table3[Código Institucional],Existencia!C116:C440,[1]!Table3[Cantidad])</f>
        <v>11</v>
      </c>
      <c r="H116" s="14">
        <f>SUMIF([1]!Table2[Código Institucional],Existencia!C116:C440,[1]!Table2[Cantidad])</f>
        <v>4</v>
      </c>
      <c r="I116" s="15">
        <v>75</v>
      </c>
      <c r="J116" s="16">
        <f>I116*18%*E116</f>
        <v>94.5</v>
      </c>
      <c r="K116" s="17">
        <f t="shared" si="3"/>
        <v>619.5</v>
      </c>
    </row>
    <row r="117" spans="1:11" x14ac:dyDescent="0.25">
      <c r="A117" s="18">
        <v>43594</v>
      </c>
      <c r="B117" s="19">
        <v>44687</v>
      </c>
      <c r="C117" s="11">
        <v>1119</v>
      </c>
      <c r="D117" s="12" t="s">
        <v>130</v>
      </c>
      <c r="E117" s="13">
        <f>Table1[[#This Row],[Qty Entrada]]-Table1[[#This Row],[Qty Salida]]</f>
        <v>17</v>
      </c>
      <c r="F117" s="14" t="s">
        <v>25</v>
      </c>
      <c r="G117" s="14">
        <f>SUMIF([1]!Table3[Código Institucional],Existencia!C117:C442,[1]!Table3[Cantidad])</f>
        <v>21</v>
      </c>
      <c r="H117" s="14">
        <f>SUMIF([1]!Table2[Código Institucional],Existencia!C117:C442,[1]!Table2[Cantidad])</f>
        <v>4</v>
      </c>
      <c r="I117" s="15">
        <v>10</v>
      </c>
      <c r="J117" s="16">
        <f t="shared" si="2"/>
        <v>30.599999999999998</v>
      </c>
      <c r="K117" s="17">
        <f t="shared" si="3"/>
        <v>200.6</v>
      </c>
    </row>
    <row r="118" spans="1:11" x14ac:dyDescent="0.25">
      <c r="A118" s="9">
        <v>43594</v>
      </c>
      <c r="B118" s="10">
        <v>44687</v>
      </c>
      <c r="C118" s="11">
        <v>1120</v>
      </c>
      <c r="D118" s="12" t="s">
        <v>131</v>
      </c>
      <c r="E118" s="13">
        <f>Table1[[#This Row],[Qty Entrada]]-Table1[[#This Row],[Qty Salida]]</f>
        <v>62</v>
      </c>
      <c r="F118" s="14" t="s">
        <v>25</v>
      </c>
      <c r="G118" s="14">
        <f>SUMIF([1]!Table3[Código Institucional],Existencia!C118:C443,[1]!Table3[Cantidad])</f>
        <v>62</v>
      </c>
      <c r="H118" s="14">
        <f>SUMIF([1]!Table2[Código Institucional],Existencia!C118:C443,[1]!Table2[Cantidad])</f>
        <v>0</v>
      </c>
      <c r="I118" s="15">
        <v>20</v>
      </c>
      <c r="J118" s="16">
        <f t="shared" si="2"/>
        <v>223.2</v>
      </c>
      <c r="K118" s="17">
        <f t="shared" si="3"/>
        <v>1463.2</v>
      </c>
    </row>
    <row r="119" spans="1:11" x14ac:dyDescent="0.25">
      <c r="A119" s="18">
        <v>43594</v>
      </c>
      <c r="B119" s="19">
        <v>44687</v>
      </c>
      <c r="C119" s="30">
        <v>1122</v>
      </c>
      <c r="D119" s="25" t="s">
        <v>132</v>
      </c>
      <c r="E119" s="13">
        <f>Table1[[#This Row],[Qty Entrada]]-Table1[[#This Row],[Qty Salida]]</f>
        <v>33</v>
      </c>
      <c r="F119" s="14" t="s">
        <v>25</v>
      </c>
      <c r="G119" s="14">
        <f>SUMIF([1]!Table3[Código Institucional],Existencia!C119:C445,[1]!Table3[Cantidad])</f>
        <v>36</v>
      </c>
      <c r="H119" s="14">
        <f>SUMIF([1]!Table2[Código Institucional],Existencia!C119:C445,[1]!Table2[Cantidad])</f>
        <v>3</v>
      </c>
      <c r="I119" s="15">
        <v>145</v>
      </c>
      <c r="J119" s="16">
        <f t="shared" si="2"/>
        <v>861.3</v>
      </c>
      <c r="K119" s="17">
        <f t="shared" si="3"/>
        <v>5646.3</v>
      </c>
    </row>
    <row r="120" spans="1:11" x14ac:dyDescent="0.25">
      <c r="A120" s="9">
        <v>43594</v>
      </c>
      <c r="B120" s="10">
        <v>44687</v>
      </c>
      <c r="C120" s="30">
        <v>1123</v>
      </c>
      <c r="D120" s="25" t="s">
        <v>133</v>
      </c>
      <c r="E120" s="13">
        <f>Table1[[#This Row],[Qty Entrada]]-Table1[[#This Row],[Qty Salida]]</f>
        <v>54</v>
      </c>
      <c r="F120" s="14" t="s">
        <v>25</v>
      </c>
      <c r="G120" s="14">
        <f>SUMIF([1]!Table3[Código Institucional],Existencia!C120:C446,[1]!Table3[Cantidad])</f>
        <v>62</v>
      </c>
      <c r="H120" s="14">
        <f>SUMIF([1]!Table2[Código Institucional],Existencia!C120:C446,[1]!Table2[Cantidad])</f>
        <v>8</v>
      </c>
      <c r="I120" s="15">
        <v>135</v>
      </c>
      <c r="J120" s="16">
        <f t="shared" si="2"/>
        <v>1312.2</v>
      </c>
      <c r="K120" s="17">
        <f t="shared" si="3"/>
        <v>8602.2000000000007</v>
      </c>
    </row>
    <row r="121" spans="1:11" x14ac:dyDescent="0.25">
      <c r="A121" s="18">
        <v>43594</v>
      </c>
      <c r="B121" s="22">
        <v>44315</v>
      </c>
      <c r="C121" s="30">
        <v>1124</v>
      </c>
      <c r="D121" s="25" t="s">
        <v>134</v>
      </c>
      <c r="E121" s="13">
        <f>Table1[[#This Row],[Qty Entrada]]-Table1[[#This Row],[Qty Salida]]</f>
        <v>24</v>
      </c>
      <c r="F121" s="14" t="s">
        <v>25</v>
      </c>
      <c r="G121" s="14">
        <f>SUMIF([1]!Table3[Código Institucional],Existencia!C121:C447,[1]!Table3[Cantidad])</f>
        <v>30</v>
      </c>
      <c r="H121" s="14">
        <f>SUMIF([1]!Table2[Código Institucional],Existencia!C121:C447,[1]!Table2[Cantidad])</f>
        <v>6</v>
      </c>
      <c r="I121" s="15">
        <v>195</v>
      </c>
      <c r="J121" s="16">
        <f t="shared" si="2"/>
        <v>842.40000000000009</v>
      </c>
      <c r="K121" s="17">
        <f t="shared" si="3"/>
        <v>5522.4</v>
      </c>
    </row>
    <row r="122" spans="1:11" x14ac:dyDescent="0.25">
      <c r="A122" s="9">
        <v>43594</v>
      </c>
      <c r="B122" s="10">
        <v>43717</v>
      </c>
      <c r="C122" s="30">
        <v>1125</v>
      </c>
      <c r="D122" s="25" t="s">
        <v>135</v>
      </c>
      <c r="E122" s="13">
        <f>Table1[[#This Row],[Qty Entrada]]-Table1[[#This Row],[Qty Salida]]</f>
        <v>15</v>
      </c>
      <c r="F122" s="14" t="s">
        <v>25</v>
      </c>
      <c r="G122" s="14">
        <f>SUMIF([1]!Table3[Código Institucional],Existencia!C122:C448,[1]!Table3[Cantidad])</f>
        <v>32</v>
      </c>
      <c r="H122" s="14">
        <f>SUMIF([1]!Table2[Código Institucional],Existencia!C122:C448,[1]!Table2[Cantidad])</f>
        <v>17</v>
      </c>
      <c r="I122" s="15">
        <v>288.14</v>
      </c>
      <c r="J122" s="16">
        <f t="shared" si="2"/>
        <v>777.97799999999995</v>
      </c>
      <c r="K122" s="17">
        <f t="shared" si="3"/>
        <v>5100.0779999999995</v>
      </c>
    </row>
    <row r="123" spans="1:11" x14ac:dyDescent="0.25">
      <c r="A123" s="18"/>
      <c r="B123" s="19"/>
      <c r="C123" s="20">
        <v>2183</v>
      </c>
      <c r="D123" s="25" t="s">
        <v>136</v>
      </c>
      <c r="E123" s="13">
        <f>Table1[[#This Row],[Qty Entrada]]-Table1[[#This Row],[Qty Salida]]</f>
        <v>25</v>
      </c>
      <c r="F123" s="14" t="s">
        <v>25</v>
      </c>
      <c r="G123" s="14">
        <f>SUMIF([1]!Table3[Código Institucional],Existencia!C123:C385,[1]!Table3[Cantidad])</f>
        <v>25</v>
      </c>
      <c r="H123" s="14">
        <f>SUMIF([1]!Table2[Código Institucional],Existencia!C123:C385,[1]!Table2[Cantidad])</f>
        <v>0</v>
      </c>
      <c r="I123" s="15">
        <v>295</v>
      </c>
      <c r="J123" s="16">
        <f>I123*18%*E123</f>
        <v>1327.5</v>
      </c>
      <c r="K123" s="17">
        <f>E123*I123+J123</f>
        <v>8702.5</v>
      </c>
    </row>
    <row r="124" spans="1:11" x14ac:dyDescent="0.25">
      <c r="A124" s="18">
        <v>43594</v>
      </c>
      <c r="B124" s="19">
        <v>43717</v>
      </c>
      <c r="C124" s="30">
        <v>1126</v>
      </c>
      <c r="D124" s="25" t="s">
        <v>137</v>
      </c>
      <c r="E124" s="13">
        <f>Table1[[#This Row],[Qty Entrada]]-Table1[[#This Row],[Qty Salida]]</f>
        <v>42</v>
      </c>
      <c r="F124" s="14" t="s">
        <v>25</v>
      </c>
      <c r="G124" s="14">
        <f>SUMIF([1]!Table3[Código Institucional],Existencia!C124:C449,[1]!Table3[Cantidad])</f>
        <v>53</v>
      </c>
      <c r="H124" s="14">
        <f>SUMIF([1]!Table2[Código Institucional],Existencia!C124:C449,[1]!Table2[Cantidad])</f>
        <v>11</v>
      </c>
      <c r="I124" s="15">
        <v>330.1</v>
      </c>
      <c r="J124" s="16">
        <f t="shared" si="2"/>
        <v>2495.556</v>
      </c>
      <c r="K124" s="17">
        <f t="shared" si="3"/>
        <v>16359.756000000001</v>
      </c>
    </row>
    <row r="125" spans="1:11" x14ac:dyDescent="0.25">
      <c r="A125" s="9">
        <v>43594</v>
      </c>
      <c r="B125" s="10">
        <v>43717</v>
      </c>
      <c r="C125" s="30">
        <v>1127</v>
      </c>
      <c r="D125" s="25" t="s">
        <v>138</v>
      </c>
      <c r="E125" s="13">
        <f>Table1[[#This Row],[Qty Entrada]]-Table1[[#This Row],[Qty Salida]]</f>
        <v>16</v>
      </c>
      <c r="F125" s="14" t="s">
        <v>25</v>
      </c>
      <c r="G125" s="14">
        <f>SUMIF([1]!Table3[Código Institucional],Existencia!C125:C450,[1]!Table3[Cantidad])</f>
        <v>26</v>
      </c>
      <c r="H125" s="14">
        <f>SUMIF([1]!Table2[Código Institucional],Existencia!C125:C450,[1]!Table2[Cantidad])</f>
        <v>10</v>
      </c>
      <c r="I125" s="15">
        <v>778</v>
      </c>
      <c r="J125" s="16">
        <f t="shared" si="2"/>
        <v>2240.64</v>
      </c>
      <c r="K125" s="17">
        <f t="shared" si="3"/>
        <v>14688.64</v>
      </c>
    </row>
    <row r="126" spans="1:11" x14ac:dyDescent="0.25">
      <c r="A126" s="18">
        <v>43594</v>
      </c>
      <c r="B126" s="19">
        <v>44687</v>
      </c>
      <c r="C126" s="11">
        <v>1128</v>
      </c>
      <c r="D126" s="12" t="s">
        <v>139</v>
      </c>
      <c r="E126" s="13">
        <f>Table1[[#This Row],[Qty Entrada]]-Table1[[#This Row],[Qty Salida]]</f>
        <v>40</v>
      </c>
      <c r="F126" s="14" t="s">
        <v>25</v>
      </c>
      <c r="G126" s="14">
        <f>SUMIF([1]!Table3[Código Institucional],Existencia!C126:C451,[1]!Table3[Cantidad])</f>
        <v>40</v>
      </c>
      <c r="H126" s="14">
        <f>SUMIF([1]!Table2[Código Institucional],Existencia!C126:C451,[1]!Table2[Cantidad])</f>
        <v>0</v>
      </c>
      <c r="I126" s="15">
        <v>7.48</v>
      </c>
      <c r="J126" s="16">
        <f t="shared" si="2"/>
        <v>53.856000000000002</v>
      </c>
      <c r="K126" s="17">
        <f t="shared" si="3"/>
        <v>353.05600000000004</v>
      </c>
    </row>
    <row r="127" spans="1:11" x14ac:dyDescent="0.25">
      <c r="A127" s="18"/>
      <c r="B127" s="19"/>
      <c r="C127" s="20">
        <v>1130</v>
      </c>
      <c r="D127" s="12" t="s">
        <v>140</v>
      </c>
      <c r="E127" s="13">
        <f>Table1[[#This Row],[Qty Entrada]]-Table1[[#This Row],[Qty Salida]]</f>
        <v>36</v>
      </c>
      <c r="F127" s="14" t="s">
        <v>25</v>
      </c>
      <c r="G127" s="14">
        <f>SUMIF([1]!Table3[Código Institucional],Existencia!C127:C391,[1]!Table3[Cantidad])</f>
        <v>36</v>
      </c>
      <c r="H127" s="14">
        <f>SUMIF([1]!Table2[Código Institucional],Existencia!C127:C391,[1]!Table2[Cantidad])</f>
        <v>0</v>
      </c>
      <c r="I127" s="15">
        <v>10.15</v>
      </c>
      <c r="J127" s="16">
        <f t="shared" si="2"/>
        <v>65.771999999999991</v>
      </c>
      <c r="K127" s="17">
        <f>E127*I127+J127</f>
        <v>431.17200000000003</v>
      </c>
    </row>
    <row r="128" spans="1:11" x14ac:dyDescent="0.25">
      <c r="A128" s="18"/>
      <c r="B128" s="19"/>
      <c r="C128" s="31">
        <v>1129</v>
      </c>
      <c r="D128" s="32" t="s">
        <v>141</v>
      </c>
      <c r="E128" s="13">
        <f>Table1[[#This Row],[Qty Entrada]]-Table1[[#This Row],[Qty Salida]]</f>
        <v>152</v>
      </c>
      <c r="F128" s="14" t="s">
        <v>25</v>
      </c>
      <c r="G128" s="14">
        <f>SUMIF([1]!Table3[Código Institucional],Existencia!C128:C392,[1]!Table3[Cantidad])</f>
        <v>152</v>
      </c>
      <c r="H128" s="14">
        <f>SUMIF([1]!Table2[Código Institucional],Existencia!C128:C392,[1]!Table2[Cantidad])</f>
        <v>0</v>
      </c>
      <c r="I128" s="15">
        <v>9.65</v>
      </c>
      <c r="J128" s="16">
        <f t="shared" si="2"/>
        <v>264.024</v>
      </c>
      <c r="K128" s="17">
        <f>E128*I128+J128</f>
        <v>1730.8240000000001</v>
      </c>
    </row>
    <row r="129" spans="1:11" x14ac:dyDescent="0.25">
      <c r="A129" s="9">
        <v>43594</v>
      </c>
      <c r="B129" s="10">
        <v>43717</v>
      </c>
      <c r="C129" s="11">
        <v>1131</v>
      </c>
      <c r="D129" s="12" t="s">
        <v>142</v>
      </c>
      <c r="E129" s="13">
        <f>Table1[[#This Row],[Qty Entrada]]-Table1[[#This Row],[Qty Salida]]</f>
        <v>59</v>
      </c>
      <c r="F129" s="14" t="s">
        <v>25</v>
      </c>
      <c r="G129" s="14">
        <f>SUMIF([1]!Table3[Código Institucional],Existencia!C129:C454,[1]!Table3[Cantidad])</f>
        <v>59</v>
      </c>
      <c r="H129" s="14">
        <f>SUMIF([1]!Table2[Código Institucional],Existencia!C129:C454,[1]!Table2[Cantidad])</f>
        <v>0</v>
      </c>
      <c r="I129" s="15">
        <v>12.5</v>
      </c>
      <c r="J129" s="16">
        <f t="shared" si="2"/>
        <v>132.75</v>
      </c>
      <c r="K129" s="17">
        <f t="shared" ref="K129:K199" si="4">E129*I129+J129</f>
        <v>870.25</v>
      </c>
    </row>
    <row r="130" spans="1:11" x14ac:dyDescent="0.25">
      <c r="A130" s="18">
        <v>43594</v>
      </c>
      <c r="B130" s="19">
        <v>43717</v>
      </c>
      <c r="C130" s="11">
        <v>1132</v>
      </c>
      <c r="D130" s="12" t="s">
        <v>143</v>
      </c>
      <c r="E130" s="13">
        <f>Table1[[#This Row],[Qty Entrada]]-Table1[[#This Row],[Qty Salida]]</f>
        <v>132</v>
      </c>
      <c r="F130" s="14" t="s">
        <v>25</v>
      </c>
      <c r="G130" s="14">
        <f>SUMIF([1]!Table3[Código Institucional],Existencia!C130:C455,[1]!Table3[Cantidad])</f>
        <v>132</v>
      </c>
      <c r="H130" s="14">
        <f>SUMIF([1]!Table2[Código Institucional],Existencia!C130:C455,[1]!Table2[Cantidad])</f>
        <v>0</v>
      </c>
      <c r="I130" s="15">
        <v>15</v>
      </c>
      <c r="J130" s="16">
        <f t="shared" si="2"/>
        <v>356.4</v>
      </c>
      <c r="K130" s="17">
        <f t="shared" si="4"/>
        <v>2336.4</v>
      </c>
    </row>
    <row r="131" spans="1:11" x14ac:dyDescent="0.25">
      <c r="A131" s="9">
        <v>43594</v>
      </c>
      <c r="B131" s="10">
        <v>44687</v>
      </c>
      <c r="C131" s="11">
        <v>1133</v>
      </c>
      <c r="D131" s="12" t="s">
        <v>144</v>
      </c>
      <c r="E131" s="13">
        <f>Table1[[#This Row],[Qty Entrada]]-Table1[[#This Row],[Qty Salida]]</f>
        <v>0</v>
      </c>
      <c r="F131" s="2" t="s">
        <v>25</v>
      </c>
      <c r="G131" s="14">
        <f>SUMIF([1]!Table3[Código Institucional],Existencia!C131:C456,[1]!Table3[Cantidad])</f>
        <v>5</v>
      </c>
      <c r="H131" s="14">
        <f>SUMIF([1]!Table2[Código Institucional],Existencia!C131:C456,[1]!Table2[Cantidad])</f>
        <v>5</v>
      </c>
      <c r="I131" s="4">
        <v>98</v>
      </c>
      <c r="J131" s="16">
        <f t="shared" ref="J131:J193" si="5">I131*18%*E131</f>
        <v>0</v>
      </c>
      <c r="K131" s="17">
        <f t="shared" si="4"/>
        <v>0</v>
      </c>
    </row>
    <row r="132" spans="1:11" x14ac:dyDescent="0.25">
      <c r="A132" s="18"/>
      <c r="B132" s="19"/>
      <c r="C132" s="20">
        <v>2071</v>
      </c>
      <c r="D132" s="21" t="s">
        <v>145</v>
      </c>
      <c r="E132" s="13">
        <f>Table1[[#This Row],[Qty Entrada]]-Table1[[#This Row],[Qty Salida]]</f>
        <v>6</v>
      </c>
      <c r="F132" s="2" t="s">
        <v>25</v>
      </c>
      <c r="G132" s="14">
        <f>SUMIF([1]!Table3[Código Institucional],Existencia!C132:C415,[1]!Table3[Cantidad])</f>
        <v>6</v>
      </c>
      <c r="H132" s="14">
        <f>SUMIF([1]!Table2[Código Institucional],Existencia!C132:C415,[1]!Table2[Cantidad])</f>
        <v>0</v>
      </c>
      <c r="I132" s="4">
        <v>205</v>
      </c>
      <c r="J132" s="16">
        <f>I132*18%*E132</f>
        <v>221.39999999999998</v>
      </c>
      <c r="K132" s="17">
        <f>E132*I132+J132</f>
        <v>1451.4</v>
      </c>
    </row>
    <row r="133" spans="1:11" x14ac:dyDescent="0.25">
      <c r="A133" s="18">
        <v>43594</v>
      </c>
      <c r="B133" s="19">
        <v>43717</v>
      </c>
      <c r="C133" s="11">
        <v>1140</v>
      </c>
      <c r="D133" s="12" t="s">
        <v>146</v>
      </c>
      <c r="E133" s="13">
        <f>Table1[[#This Row],[Qty Entrada]]-Table1[[#This Row],[Qty Salida]]</f>
        <v>2</v>
      </c>
      <c r="F133" s="2" t="s">
        <v>25</v>
      </c>
      <c r="G133" s="14">
        <f>SUMIF([1]!Table3[Código Institucional],Existencia!C133:C463,[1]!Table3[Cantidad])</f>
        <v>3</v>
      </c>
      <c r="H133" s="14">
        <f>SUMIF([1]!Table2[Código Institucional],Existencia!C133:C463,[1]!Table2[Cantidad])</f>
        <v>1</v>
      </c>
      <c r="I133" s="4">
        <v>338</v>
      </c>
      <c r="J133" s="16">
        <f t="shared" si="5"/>
        <v>121.67999999999999</v>
      </c>
      <c r="K133" s="17">
        <f t="shared" si="4"/>
        <v>797.68</v>
      </c>
    </row>
    <row r="134" spans="1:11" x14ac:dyDescent="0.25">
      <c r="A134" s="9">
        <v>43594</v>
      </c>
      <c r="B134" s="10">
        <v>43717</v>
      </c>
      <c r="C134" s="11">
        <v>1141</v>
      </c>
      <c r="D134" s="12" t="s">
        <v>147</v>
      </c>
      <c r="E134" s="13">
        <f>Table1[[#This Row],[Qty Entrada]]-Table1[[#This Row],[Qty Salida]]</f>
        <v>18</v>
      </c>
      <c r="F134" s="2" t="s">
        <v>25</v>
      </c>
      <c r="G134" s="14">
        <f>SUMIF([1]!Table3[Código Institucional],Existencia!C134:C464,[1]!Table3[Cantidad])</f>
        <v>23</v>
      </c>
      <c r="H134" s="14">
        <f>SUMIF([1]!Table2[Código Institucional],Existencia!C134:C464,[1]!Table2[Cantidad])</f>
        <v>5</v>
      </c>
      <c r="I134" s="4">
        <v>14.61</v>
      </c>
      <c r="J134" s="16">
        <f t="shared" si="5"/>
        <v>47.336399999999998</v>
      </c>
      <c r="K134" s="17">
        <f t="shared" si="4"/>
        <v>310.31640000000004</v>
      </c>
    </row>
    <row r="135" spans="1:11" x14ac:dyDescent="0.25">
      <c r="A135" s="18"/>
      <c r="B135" s="19"/>
      <c r="C135" s="20">
        <v>2066</v>
      </c>
      <c r="D135" s="21" t="s">
        <v>148</v>
      </c>
      <c r="E135" s="13">
        <f>Table1[[#This Row],[Qty Entrada]]-Table1[[#This Row],[Qty Salida]]</f>
        <v>10</v>
      </c>
      <c r="F135" s="2" t="s">
        <v>25</v>
      </c>
      <c r="G135" s="14">
        <f>SUMIF([1]!Table3[Código Institucional],Existencia!C135:C413,[1]!Table3[Cantidad])</f>
        <v>10</v>
      </c>
      <c r="H135" s="14">
        <f>SUMIF([1]!Table2[Código Institucional],Existencia!C135:C413,[1]!Table2[Cantidad])</f>
        <v>0</v>
      </c>
      <c r="I135" s="4">
        <v>22.75</v>
      </c>
      <c r="J135" s="16">
        <f>I135*18%*E135</f>
        <v>40.949999999999996</v>
      </c>
      <c r="K135" s="17">
        <f>E135*I135+J135</f>
        <v>268.45</v>
      </c>
    </row>
    <row r="136" spans="1:11" x14ac:dyDescent="0.25">
      <c r="A136" s="18">
        <v>43594</v>
      </c>
      <c r="B136" s="19">
        <v>43717</v>
      </c>
      <c r="C136" s="11">
        <v>1142</v>
      </c>
      <c r="D136" s="12" t="s">
        <v>149</v>
      </c>
      <c r="E136" s="13">
        <f>Table1[[#This Row],[Qty Entrada]]-Table1[[#This Row],[Qty Salida]]</f>
        <v>1</v>
      </c>
      <c r="F136" s="2" t="s">
        <v>25</v>
      </c>
      <c r="G136" s="14">
        <f>SUMIF([1]!Table3[Código Institucional],Existencia!C136:C465,[1]!Table3[Cantidad])</f>
        <v>2</v>
      </c>
      <c r="H136" s="14">
        <f>SUMIF([1]!Table2[Código Institucional],Existencia!C136:C465,[1]!Table2[Cantidad])</f>
        <v>1</v>
      </c>
      <c r="I136" s="4">
        <v>396</v>
      </c>
      <c r="J136" s="16">
        <f t="shared" si="5"/>
        <v>71.28</v>
      </c>
      <c r="K136" s="17">
        <f t="shared" si="4"/>
        <v>467.28</v>
      </c>
    </row>
    <row r="137" spans="1:11" x14ac:dyDescent="0.25">
      <c r="A137" s="9">
        <v>43594</v>
      </c>
      <c r="B137" s="10">
        <v>43717</v>
      </c>
      <c r="C137" s="11">
        <v>1143</v>
      </c>
      <c r="D137" s="12" t="s">
        <v>150</v>
      </c>
      <c r="E137" s="13">
        <f>Table1[[#This Row],[Qty Entrada]]-Table1[[#This Row],[Qty Salida]]</f>
        <v>2</v>
      </c>
      <c r="F137" s="2" t="s">
        <v>25</v>
      </c>
      <c r="G137" s="14">
        <f>SUMIF([1]!Table3[Código Institucional],Existencia!C137:C466,[1]!Table3[Cantidad])</f>
        <v>2</v>
      </c>
      <c r="H137" s="14">
        <f>SUMIF([1]!Table2[Código Institucional],Existencia!C137:C466,[1]!Table2[Cantidad])</f>
        <v>0</v>
      </c>
      <c r="I137" s="4">
        <v>985</v>
      </c>
      <c r="J137" s="16">
        <f t="shared" si="5"/>
        <v>354.59999999999997</v>
      </c>
      <c r="K137" s="17">
        <f t="shared" si="4"/>
        <v>2324.6</v>
      </c>
    </row>
    <row r="138" spans="1:11" x14ac:dyDescent="0.25">
      <c r="A138" s="18">
        <v>43594</v>
      </c>
      <c r="B138" s="19">
        <v>43717</v>
      </c>
      <c r="C138" s="11">
        <v>1144</v>
      </c>
      <c r="D138" s="12" t="s">
        <v>151</v>
      </c>
      <c r="E138" s="13">
        <f>Table1[[#This Row],[Qty Entrada]]-Table1[[#This Row],[Qty Salida]]</f>
        <v>2</v>
      </c>
      <c r="F138" s="2" t="s">
        <v>25</v>
      </c>
      <c r="G138" s="14">
        <f>SUMIF([1]!Table3[Código Institucional],Existencia!C138:C467,[1]!Table3[Cantidad])</f>
        <v>4</v>
      </c>
      <c r="H138" s="14">
        <f>SUMIF([1]!Table2[Código Institucional],Existencia!C138:C467,[1]!Table2[Cantidad])</f>
        <v>2</v>
      </c>
      <c r="I138" s="4">
        <v>725</v>
      </c>
      <c r="J138" s="16">
        <f t="shared" si="5"/>
        <v>261</v>
      </c>
      <c r="K138" s="17">
        <f t="shared" si="4"/>
        <v>1711</v>
      </c>
    </row>
    <row r="139" spans="1:11" x14ac:dyDescent="0.25">
      <c r="A139" s="18"/>
      <c r="B139" s="19"/>
      <c r="C139" s="20">
        <v>2185</v>
      </c>
      <c r="D139" s="12" t="s">
        <v>152</v>
      </c>
      <c r="E139" s="13">
        <f>Table1[[#This Row],[Qty Entrada]]-Table1[[#This Row],[Qty Salida]]</f>
        <v>3</v>
      </c>
      <c r="F139" s="2" t="s">
        <v>25</v>
      </c>
      <c r="G139" s="14">
        <f>SUMIF([1]!Table3[Código Institucional],Existencia!C139:C402,[1]!Table3[Cantidad])</f>
        <v>3</v>
      </c>
      <c r="H139" s="14">
        <f>SUMIF([1]!Table2[Código Institucional],Existencia!C139:C402,[1]!Table2[Cantidad])</f>
        <v>0</v>
      </c>
      <c r="I139" s="4">
        <v>985</v>
      </c>
      <c r="J139" s="16">
        <f>I139*18%*E139</f>
        <v>531.9</v>
      </c>
      <c r="K139" s="17">
        <f>E139*I139+J139</f>
        <v>3486.9</v>
      </c>
    </row>
    <row r="140" spans="1:11" x14ac:dyDescent="0.25">
      <c r="A140" s="33">
        <v>44680</v>
      </c>
      <c r="B140" s="10">
        <v>44687</v>
      </c>
      <c r="C140" s="11">
        <v>1145</v>
      </c>
      <c r="D140" s="12" t="s">
        <v>153</v>
      </c>
      <c r="E140" s="13">
        <f>Table1[[#This Row],[Qty Entrada]]-Table1[[#This Row],[Qty Salida]]</f>
        <v>3</v>
      </c>
      <c r="F140" s="2" t="s">
        <v>25</v>
      </c>
      <c r="G140" s="14">
        <f>SUMIF([1]!Table3[Código Institucional],Existencia!C140:C468,[1]!Table3[Cantidad])</f>
        <v>3</v>
      </c>
      <c r="H140" s="14">
        <f>SUMIF([1]!Table2[Código Institucional],Existencia!C140:C468,[1]!Table2[Cantidad])</f>
        <v>0</v>
      </c>
      <c r="I140" s="4">
        <v>63.59</v>
      </c>
      <c r="J140" s="16">
        <f t="shared" si="5"/>
        <v>34.3386</v>
      </c>
      <c r="K140" s="17">
        <f t="shared" si="4"/>
        <v>225.10860000000002</v>
      </c>
    </row>
    <row r="141" spans="1:11" x14ac:dyDescent="0.25">
      <c r="A141" s="18">
        <v>43594</v>
      </c>
      <c r="B141" s="19">
        <v>43717</v>
      </c>
      <c r="C141" s="11">
        <v>1146</v>
      </c>
      <c r="D141" t="s">
        <v>154</v>
      </c>
      <c r="E141" s="13">
        <f>Table1[[#This Row],[Qty Entrada]]-Table1[[#This Row],[Qty Salida]]</f>
        <v>4</v>
      </c>
      <c r="F141" s="2" t="s">
        <v>25</v>
      </c>
      <c r="G141" s="14">
        <f>SUMIF([1]!Table3[Código Institucional],Existencia!C141:C469,[1]!Table3[Cantidad])</f>
        <v>4</v>
      </c>
      <c r="H141" s="14">
        <f>SUMIF([1]!Table2[Código Institucional],Existencia!C141:C469,[1]!Table2[Cantidad])</f>
        <v>0</v>
      </c>
      <c r="I141" s="4">
        <v>110</v>
      </c>
      <c r="J141" s="16">
        <f t="shared" si="5"/>
        <v>79.2</v>
      </c>
      <c r="K141" s="17">
        <f t="shared" si="4"/>
        <v>519.20000000000005</v>
      </c>
    </row>
    <row r="142" spans="1:11" x14ac:dyDescent="0.25">
      <c r="A142" s="33">
        <v>44680</v>
      </c>
      <c r="B142" s="10">
        <v>44687</v>
      </c>
      <c r="C142" s="11">
        <v>1147</v>
      </c>
      <c r="D142" t="s">
        <v>155</v>
      </c>
      <c r="E142" s="13">
        <f>Table1[[#This Row],[Qty Entrada]]-Table1[[#This Row],[Qty Salida]]</f>
        <v>1</v>
      </c>
      <c r="F142" s="2" t="s">
        <v>25</v>
      </c>
      <c r="G142" s="14">
        <f>SUMIF([1]!Table3[Código Institucional],Existencia!C142:C470,[1]!Table3[Cantidad])</f>
        <v>1</v>
      </c>
      <c r="H142" s="14">
        <f>SUMIF([1]!Table2[Código Institucional],Existencia!C142:C470,[1]!Table2[Cantidad])</f>
        <v>0</v>
      </c>
      <c r="I142" s="4">
        <v>28</v>
      </c>
      <c r="J142" s="16">
        <f t="shared" si="5"/>
        <v>5.04</v>
      </c>
      <c r="K142" s="17">
        <f t="shared" si="4"/>
        <v>33.04</v>
      </c>
    </row>
    <row r="143" spans="1:11" x14ac:dyDescent="0.25">
      <c r="A143" s="18">
        <v>43594</v>
      </c>
      <c r="B143" s="22">
        <v>44315</v>
      </c>
      <c r="C143" s="11">
        <v>1148</v>
      </c>
      <c r="D143" t="s">
        <v>156</v>
      </c>
      <c r="E143" s="13">
        <f>Table1[[#This Row],[Qty Entrada]]-Table1[[#This Row],[Qty Salida]]</f>
        <v>4</v>
      </c>
      <c r="F143" s="2" t="s">
        <v>25</v>
      </c>
      <c r="G143" s="14">
        <f>SUMIF([1]!Table3[Código Institucional],Existencia!C143:C471,[1]!Table3[Cantidad])</f>
        <v>4</v>
      </c>
      <c r="H143" s="14">
        <f>SUMIF([1]!Table2[Código Institucional],Existencia!C143:C471,[1]!Table2[Cantidad])</f>
        <v>0</v>
      </c>
      <c r="I143" s="4">
        <v>825</v>
      </c>
      <c r="J143" s="16">
        <v>0</v>
      </c>
      <c r="K143" s="17">
        <f t="shared" si="4"/>
        <v>3300</v>
      </c>
    </row>
    <row r="144" spans="1:11" x14ac:dyDescent="0.25">
      <c r="A144" s="9">
        <v>43594</v>
      </c>
      <c r="B144" s="10">
        <v>43717</v>
      </c>
      <c r="C144" s="11">
        <v>1150</v>
      </c>
      <c r="D144" s="12" t="s">
        <v>157</v>
      </c>
      <c r="E144" s="13">
        <f>Table1[[#This Row],[Qty Entrada]]-Table1[[#This Row],[Qty Salida]]</f>
        <v>1</v>
      </c>
      <c r="F144" s="2" t="s">
        <v>25</v>
      </c>
      <c r="G144" s="14">
        <f>SUMIF([1]!Table3[Código Institucional],Existencia!C144:C473,[1]!Table3[Cantidad])</f>
        <v>1</v>
      </c>
      <c r="H144" s="14">
        <f>SUMIF([1]!Table2[Código Institucional],Existencia!C144:C473,[1]!Table2[Cantidad])</f>
        <v>0</v>
      </c>
      <c r="I144" s="4">
        <v>375</v>
      </c>
      <c r="J144" s="16">
        <f t="shared" si="5"/>
        <v>67.5</v>
      </c>
      <c r="K144" s="17">
        <f t="shared" si="4"/>
        <v>442.5</v>
      </c>
    </row>
    <row r="145" spans="1:11" x14ac:dyDescent="0.25">
      <c r="A145" s="34">
        <v>44680</v>
      </c>
      <c r="B145" s="19">
        <v>44687</v>
      </c>
      <c r="C145" s="11">
        <v>1153</v>
      </c>
      <c r="D145" s="12" t="s">
        <v>158</v>
      </c>
      <c r="E145" s="13">
        <f>Table1[[#This Row],[Qty Entrada]]-Table1[[#This Row],[Qty Salida]]</f>
        <v>3</v>
      </c>
      <c r="F145" s="2" t="s">
        <v>25</v>
      </c>
      <c r="G145" s="14">
        <f>SUMIF([1]!Table3[Código Institucional],Existencia!C145:C476,[1]!Table3[Cantidad])</f>
        <v>5</v>
      </c>
      <c r="H145" s="14">
        <f>SUMIF([1]!Table2[Código Institucional],Existencia!C145:C476,[1]!Table2[Cantidad])</f>
        <v>2</v>
      </c>
      <c r="I145" s="4">
        <v>111</v>
      </c>
      <c r="J145" s="16">
        <f t="shared" si="5"/>
        <v>59.94</v>
      </c>
      <c r="K145" s="17">
        <f t="shared" si="4"/>
        <v>392.94</v>
      </c>
    </row>
    <row r="146" spans="1:11" x14ac:dyDescent="0.25">
      <c r="A146" s="34"/>
      <c r="B146" s="19"/>
      <c r="C146" s="20">
        <v>2132</v>
      </c>
      <c r="D146" s="21" t="s">
        <v>159</v>
      </c>
      <c r="E146" s="13">
        <f>Table1[[#This Row],[Qty Entrada]]-Table1[[#This Row],[Qty Salida]]</f>
        <v>3</v>
      </c>
      <c r="F146" s="2" t="s">
        <v>25</v>
      </c>
      <c r="G146" s="14">
        <f>SUMIF([1]!Table3[Código Institucional],Existencia!C146:C411,[1]!Table3[Cantidad])</f>
        <v>3</v>
      </c>
      <c r="H146" s="14">
        <f>SUMIF([1]!Table2[Código Institucional],Existencia!C146:C411,[1]!Table2[Cantidad])</f>
        <v>0</v>
      </c>
      <c r="I146" s="4">
        <v>110</v>
      </c>
      <c r="J146" s="16">
        <f>I146*18%*E146</f>
        <v>59.400000000000006</v>
      </c>
      <c r="K146" s="17">
        <f>E146*I146+J146</f>
        <v>389.4</v>
      </c>
    </row>
    <row r="147" spans="1:11" x14ac:dyDescent="0.25">
      <c r="A147" s="34"/>
      <c r="B147" s="19"/>
      <c r="C147" s="20">
        <v>2182</v>
      </c>
      <c r="D147" s="21" t="s">
        <v>160</v>
      </c>
      <c r="E147" s="13">
        <f>Table1[[#This Row],[Qty Entrada]]-Table1[[#This Row],[Qty Salida]]</f>
        <v>3</v>
      </c>
      <c r="F147" s="2" t="s">
        <v>25</v>
      </c>
      <c r="G147" s="14">
        <f>SUMIF([1]!Table3[Código Institucional],Existencia!C147:C407,[1]!Table3[Cantidad])</f>
        <v>3</v>
      </c>
      <c r="H147" s="14">
        <f>SUMIF([1]!Table2[Código Institucional],Existencia!C147:C407,[1]!Table2[Cantidad])</f>
        <v>0</v>
      </c>
      <c r="I147" s="4">
        <v>78</v>
      </c>
      <c r="J147" s="16">
        <f>I147*18%*E147</f>
        <v>42.12</v>
      </c>
      <c r="K147" s="17">
        <f>E147*I147+J147</f>
        <v>276.12</v>
      </c>
    </row>
    <row r="148" spans="1:11" x14ac:dyDescent="0.25">
      <c r="A148" s="33">
        <v>44680</v>
      </c>
      <c r="B148" s="10">
        <v>44687</v>
      </c>
      <c r="C148" s="11">
        <v>1154</v>
      </c>
      <c r="D148" t="s">
        <v>161</v>
      </c>
      <c r="E148" s="13">
        <f>Table1[[#This Row],[Qty Entrada]]-Table1[[#This Row],[Qty Salida]]</f>
        <v>6</v>
      </c>
      <c r="F148" s="2" t="s">
        <v>25</v>
      </c>
      <c r="G148" s="14">
        <f>SUMIF([1]!Table3[Código Institucional],Existencia!C148:C477,[1]!Table3[Cantidad])</f>
        <v>6</v>
      </c>
      <c r="H148" s="14">
        <f>SUMIF([1]!Table2[Código Institucional],Existencia!C148:C477,[1]!Table2[Cantidad])</f>
        <v>0</v>
      </c>
      <c r="I148" s="4">
        <v>85</v>
      </c>
      <c r="J148" s="16">
        <f t="shared" si="5"/>
        <v>91.8</v>
      </c>
      <c r="K148" s="17">
        <f t="shared" si="4"/>
        <v>601.79999999999995</v>
      </c>
    </row>
    <row r="149" spans="1:11" x14ac:dyDescent="0.25">
      <c r="A149" s="18">
        <v>43594</v>
      </c>
      <c r="B149" s="19">
        <v>43717</v>
      </c>
      <c r="C149" s="11">
        <v>1155</v>
      </c>
      <c r="D149" s="12" t="s">
        <v>162</v>
      </c>
      <c r="E149" s="13">
        <f>Table1[[#This Row],[Qty Entrada]]-Table1[[#This Row],[Qty Salida]]</f>
        <v>1</v>
      </c>
      <c r="F149" s="2" t="s">
        <v>25</v>
      </c>
      <c r="G149" s="14">
        <f>SUMIF([1]!Table3[Código Institucional],Existencia!C149:C478,[1]!Table3[Cantidad])</f>
        <v>2</v>
      </c>
      <c r="H149" s="14">
        <f>SUMIF([1]!Table2[Código Institucional],Existencia!C149:C478,[1]!Table2[Cantidad])</f>
        <v>1</v>
      </c>
      <c r="I149" s="4">
        <v>385</v>
      </c>
      <c r="J149" s="16">
        <f t="shared" si="5"/>
        <v>69.3</v>
      </c>
      <c r="K149" s="17">
        <f t="shared" si="4"/>
        <v>454.3</v>
      </c>
    </row>
    <row r="150" spans="1:11" x14ac:dyDescent="0.25">
      <c r="A150" s="18"/>
      <c r="B150" s="19"/>
      <c r="C150" s="20">
        <v>2136</v>
      </c>
      <c r="D150" s="21" t="s">
        <v>163</v>
      </c>
      <c r="E150" s="13">
        <f>Table1[[#This Row],[Qty Entrada]]-Table1[[#This Row],[Qty Salida]]</f>
        <v>1</v>
      </c>
      <c r="F150" s="2" t="s">
        <v>25</v>
      </c>
      <c r="G150" s="14">
        <f>SUMIF([1]!Table3[Código Institucional],Existencia!C150:C416,[1]!Table3[Cantidad])</f>
        <v>10</v>
      </c>
      <c r="H150" s="14">
        <f>SUMIF([1]!Table2[Código Institucional],Existencia!C150:C416,[1]!Table2[Cantidad])</f>
        <v>9</v>
      </c>
      <c r="I150" s="4">
        <v>525</v>
      </c>
      <c r="J150" s="16">
        <f>I150*18%*E150</f>
        <v>94.5</v>
      </c>
      <c r="K150" s="17">
        <f>E150*I150+J150</f>
        <v>619.5</v>
      </c>
    </row>
    <row r="151" spans="1:11" x14ac:dyDescent="0.25">
      <c r="A151" s="33">
        <v>44680</v>
      </c>
      <c r="B151" s="10">
        <v>44687</v>
      </c>
      <c r="C151" s="11">
        <v>1156</v>
      </c>
      <c r="D151" s="12" t="s">
        <v>164</v>
      </c>
      <c r="E151" s="13">
        <f>Table1[[#This Row],[Qty Entrada]]-Table1[[#This Row],[Qty Salida]]</f>
        <v>21</v>
      </c>
      <c r="F151" s="2" t="s">
        <v>25</v>
      </c>
      <c r="G151" s="14">
        <f>SUMIF([1]!Table3[Código Institucional],Existencia!C151:C479,[1]!Table3[Cantidad])</f>
        <v>30</v>
      </c>
      <c r="H151" s="14">
        <f>SUMIF([1]!Table2[Código Institucional],Existencia!C151:C479,[1]!Table2[Cantidad])</f>
        <v>9</v>
      </c>
      <c r="I151" s="4">
        <v>295</v>
      </c>
      <c r="J151" s="16">
        <v>0</v>
      </c>
      <c r="K151" s="17">
        <f t="shared" si="4"/>
        <v>6195</v>
      </c>
    </row>
    <row r="152" spans="1:11" x14ac:dyDescent="0.25">
      <c r="A152" s="18">
        <v>43594</v>
      </c>
      <c r="B152" s="19">
        <v>43717</v>
      </c>
      <c r="C152" s="11">
        <v>1158</v>
      </c>
      <c r="D152" s="12" t="s">
        <v>165</v>
      </c>
      <c r="E152" s="13">
        <f>Table1[[#This Row],[Qty Entrada]]-Table1[[#This Row],[Qty Salida]]</f>
        <v>4</v>
      </c>
      <c r="F152" s="2" t="s">
        <v>166</v>
      </c>
      <c r="G152" s="14">
        <f>SUMIF([1]!Table3[Código Institucional],Existencia!C152:C481,[1]!Table3[Cantidad])</f>
        <v>4</v>
      </c>
      <c r="H152" s="14">
        <f>SUMIF([1]!Table2[Código Institucional],Existencia!C152:C481,[1]!Table2[Cantidad])</f>
        <v>0</v>
      </c>
      <c r="I152" s="4">
        <v>550</v>
      </c>
      <c r="J152" s="16">
        <f t="shared" si="5"/>
        <v>396</v>
      </c>
      <c r="K152" s="17">
        <f t="shared" si="4"/>
        <v>2596</v>
      </c>
    </row>
    <row r="153" spans="1:11" x14ac:dyDescent="0.25">
      <c r="A153" s="33">
        <v>44680</v>
      </c>
      <c r="B153" s="10">
        <v>44687</v>
      </c>
      <c r="C153" s="11">
        <v>1161</v>
      </c>
      <c r="D153" s="12" t="s">
        <v>167</v>
      </c>
      <c r="E153" s="13">
        <f>Table1[[#This Row],[Qty Entrada]]-Table1[[#This Row],[Qty Salida]]</f>
        <v>1</v>
      </c>
      <c r="F153" s="2" t="s">
        <v>166</v>
      </c>
      <c r="G153" s="14">
        <f>SUMIF([1]!Table3[Código Institucional],Existencia!C153:C484,[1]!Table3[Cantidad])</f>
        <v>3</v>
      </c>
      <c r="H153" s="14">
        <f>SUMIF([1]!Table2[Código Institucional],Existencia!C153:C484,[1]!Table2[Cantidad])</f>
        <v>2</v>
      </c>
      <c r="I153" s="4">
        <v>868</v>
      </c>
      <c r="J153" s="16">
        <f t="shared" si="5"/>
        <v>156.23999999999998</v>
      </c>
      <c r="K153" s="17">
        <f t="shared" si="4"/>
        <v>1024.24</v>
      </c>
    </row>
    <row r="154" spans="1:11" x14ac:dyDescent="0.25">
      <c r="A154" s="34"/>
      <c r="B154" s="19"/>
      <c r="C154" s="20">
        <v>2156</v>
      </c>
      <c r="D154" s="21" t="s">
        <v>168</v>
      </c>
      <c r="E154" s="13">
        <f>Table1[[#This Row],[Qty Entrada]]-Table1[[#This Row],[Qty Salida]]</f>
        <v>5</v>
      </c>
      <c r="F154" s="2" t="s">
        <v>166</v>
      </c>
      <c r="G154" s="14">
        <f>SUMIF([1]!Table3[Código Institucional],Existencia!C154:C417,[1]!Table3[Cantidad])</f>
        <v>5</v>
      </c>
      <c r="H154" s="14">
        <f>SUMIF([1]!Table2[Código Institucional],Existencia!C154:C417,[1]!Table2[Cantidad])</f>
        <v>0</v>
      </c>
      <c r="I154" s="4">
        <v>800</v>
      </c>
      <c r="J154" s="16">
        <f>I154*18%*E154</f>
        <v>720</v>
      </c>
      <c r="K154" s="17">
        <f>E154*I154+J154</f>
        <v>4720</v>
      </c>
    </row>
    <row r="155" spans="1:11" x14ac:dyDescent="0.25">
      <c r="A155" s="18">
        <v>43594</v>
      </c>
      <c r="B155" s="22">
        <v>44315</v>
      </c>
      <c r="C155" s="11">
        <v>2000</v>
      </c>
      <c r="D155" s="12" t="s">
        <v>169</v>
      </c>
      <c r="E155" s="13">
        <f>Table1[[#This Row],[Qty Entrada]]-Table1[[#This Row],[Qty Salida]]</f>
        <v>0</v>
      </c>
      <c r="F155" s="2" t="s">
        <v>119</v>
      </c>
      <c r="G155" s="14">
        <f>SUMIF([1]!Table3[Código Institucional],Existencia!C155:C485,[1]!Table3[Cantidad])</f>
        <v>105</v>
      </c>
      <c r="H155" s="14">
        <f>SUMIF([1]!Table2[Código Institucional],Existencia!C155:C485,[1]!Table2[Cantidad])</f>
        <v>105</v>
      </c>
      <c r="I155" s="4">
        <v>195</v>
      </c>
      <c r="J155" s="16">
        <f>I155*16%*E155</f>
        <v>0</v>
      </c>
      <c r="K155" s="17">
        <f t="shared" si="4"/>
        <v>0</v>
      </c>
    </row>
    <row r="156" spans="1:11" x14ac:dyDescent="0.25">
      <c r="A156" s="18"/>
      <c r="B156" s="22"/>
      <c r="C156" s="20">
        <v>2097</v>
      </c>
      <c r="D156" s="21" t="s">
        <v>170</v>
      </c>
      <c r="E156" s="13">
        <f>Table1[[#This Row],[Qty Entrada]]-Table1[[#This Row],[Qty Salida]]</f>
        <v>0</v>
      </c>
      <c r="F156" s="2" t="s">
        <v>119</v>
      </c>
      <c r="G156" s="14">
        <f>SUMIF([1]!Table3[Código Institucional],Existencia!C156:C419,[1]!Table3[Cantidad])</f>
        <v>60</v>
      </c>
      <c r="H156" s="14">
        <f>SUMIF([1]!Table2[Código Institucional],Existencia!C156:C419,[1]!Table2[Cantidad])</f>
        <v>60</v>
      </c>
      <c r="I156" s="4">
        <v>196</v>
      </c>
      <c r="J156" s="16">
        <f>I156*16%*E156</f>
        <v>0</v>
      </c>
      <c r="K156" s="17">
        <f>E156*I156+J156</f>
        <v>0</v>
      </c>
    </row>
    <row r="157" spans="1:11" x14ac:dyDescent="0.25">
      <c r="A157" s="18"/>
      <c r="B157" s="22"/>
      <c r="C157" s="20">
        <v>2139</v>
      </c>
      <c r="D157" s="21" t="s">
        <v>170</v>
      </c>
      <c r="E157" s="13">
        <f>Table1[[#This Row],[Qty Entrada]]-Table1[[#This Row],[Qty Salida]]</f>
        <v>80</v>
      </c>
      <c r="F157" s="2" t="s">
        <v>119</v>
      </c>
      <c r="G157" s="14">
        <f>SUMIF([1]!Table3[Código Institucional],Existencia!C157:C424,[1]!Table3[Cantidad])</f>
        <v>80</v>
      </c>
      <c r="H157" s="14">
        <f>SUMIF([1]!Table2[Código Institucional],Existencia!C157:C424,[1]!Table2[Cantidad])</f>
        <v>0</v>
      </c>
      <c r="I157" s="4">
        <v>258</v>
      </c>
      <c r="J157" s="16">
        <f>I157*18%*E157</f>
        <v>3715.2</v>
      </c>
      <c r="K157" s="17">
        <f>E157*I157+J157</f>
        <v>24355.200000000001</v>
      </c>
    </row>
    <row r="158" spans="1:11" x14ac:dyDescent="0.25">
      <c r="A158" s="18"/>
      <c r="B158" s="22"/>
      <c r="C158" s="20">
        <v>2167</v>
      </c>
      <c r="D158" s="21" t="s">
        <v>171</v>
      </c>
      <c r="E158" s="13">
        <f>Table1[[#This Row],[Qty Entrada]]-Table1[[#This Row],[Qty Salida]]</f>
        <v>20</v>
      </c>
      <c r="F158" s="2" t="s">
        <v>119</v>
      </c>
      <c r="G158" s="14">
        <f>SUMIF([1]!Table3[Código Institucional],Existencia!C158:C420,[1]!Table3[Cantidad])</f>
        <v>20</v>
      </c>
      <c r="H158" s="14">
        <f>SUMIF([1]!Table2[Código Institucional],Existencia!C158:C420,[1]!Table2[Cantidad])</f>
        <v>0</v>
      </c>
      <c r="I158" s="4">
        <v>247</v>
      </c>
      <c r="J158" s="16">
        <f>I158*16%*E158</f>
        <v>790.40000000000009</v>
      </c>
      <c r="K158" s="17">
        <f>E158*I158+J158</f>
        <v>5730.4</v>
      </c>
    </row>
    <row r="159" spans="1:11" x14ac:dyDescent="0.25">
      <c r="A159" s="9">
        <v>43594</v>
      </c>
      <c r="B159" s="10">
        <v>44687</v>
      </c>
      <c r="C159" s="11">
        <v>2008</v>
      </c>
      <c r="D159" s="12" t="s">
        <v>172</v>
      </c>
      <c r="E159" s="13">
        <f>Table1[[#This Row],[Qty Entrada]]-Table1[[#This Row],[Qty Salida]]</f>
        <v>9</v>
      </c>
      <c r="F159" s="2" t="s">
        <v>25</v>
      </c>
      <c r="G159" s="14">
        <f>SUMIF([1]!Table3[Código Institucional],Existencia!C159:C493,[1]!Table3[Cantidad])</f>
        <v>21</v>
      </c>
      <c r="H159" s="14">
        <f>SUMIF([1]!Table2[Código Institucional],Existencia!C159:C493,[1]!Table2[Cantidad])</f>
        <v>12</v>
      </c>
      <c r="I159" s="4">
        <v>264</v>
      </c>
      <c r="J159" s="16">
        <f t="shared" si="5"/>
        <v>427.67999999999995</v>
      </c>
      <c r="K159" s="17">
        <f t="shared" si="4"/>
        <v>2803.68</v>
      </c>
    </row>
    <row r="160" spans="1:11" ht="14.25" customHeight="1" x14ac:dyDescent="0.25">
      <c r="A160" s="18">
        <v>43594</v>
      </c>
      <c r="B160" s="19">
        <v>44687</v>
      </c>
      <c r="C160" s="11">
        <v>2009</v>
      </c>
      <c r="D160" s="12" t="s">
        <v>173</v>
      </c>
      <c r="E160" s="13">
        <f>Table1[[#This Row],[Qty Entrada]]-Table1[[#This Row],[Qty Salida]]</f>
        <v>34</v>
      </c>
      <c r="F160" s="2" t="s">
        <v>25</v>
      </c>
      <c r="G160" s="14">
        <f>SUMIF([1]!Table3[Código Institucional],Existencia!C160:C494,[1]!Table3[Cantidad])</f>
        <v>94</v>
      </c>
      <c r="H160" s="14">
        <f>SUMIF([1]!Table2[Código Institucional],Existencia!C160:C494,[1]!Table2[Cantidad])</f>
        <v>60</v>
      </c>
      <c r="I160" s="4">
        <v>12</v>
      </c>
      <c r="J160" s="16">
        <v>0</v>
      </c>
      <c r="K160" s="17">
        <f t="shared" si="4"/>
        <v>408</v>
      </c>
    </row>
    <row r="161" spans="1:11" ht="14.25" customHeight="1" x14ac:dyDescent="0.25">
      <c r="A161" s="18"/>
      <c r="B161" s="19"/>
      <c r="C161" s="20">
        <v>2140</v>
      </c>
      <c r="D161" s="21" t="s">
        <v>174</v>
      </c>
      <c r="E161" s="13">
        <f>Table1[[#This Row],[Qty Entrada]]-Table1[[#This Row],[Qty Salida]]</f>
        <v>20</v>
      </c>
      <c r="F161" s="2" t="s">
        <v>25</v>
      </c>
      <c r="G161" s="14">
        <f>SUMIF([1]!Table3[Código Institucional],Existencia!C161:C427,[1]!Table3[Cantidad])</f>
        <v>20</v>
      </c>
      <c r="H161" s="14">
        <f>SUMIF([1]!Table2[Código Institucional],Existencia!C161:C427,[1]!Table2[Cantidad])</f>
        <v>0</v>
      </c>
      <c r="I161" s="4">
        <v>13</v>
      </c>
      <c r="J161" s="16">
        <v>0</v>
      </c>
      <c r="K161" s="17">
        <f>E161*I161+J161</f>
        <v>260</v>
      </c>
    </row>
    <row r="162" spans="1:11" ht="14.25" customHeight="1" x14ac:dyDescent="0.25">
      <c r="A162" s="18"/>
      <c r="B162" s="19"/>
      <c r="C162" s="20">
        <v>2164</v>
      </c>
      <c r="D162" s="21" t="s">
        <v>175</v>
      </c>
      <c r="E162" s="13">
        <f>Table1[[#This Row],[Qty Entrada]]-Table1[[#This Row],[Qty Salida]]</f>
        <v>20</v>
      </c>
      <c r="F162" s="2" t="s">
        <v>25</v>
      </c>
      <c r="G162" s="14">
        <f>SUMIF([1]!Table3[Código Institucional],Existencia!C162:C423,[1]!Table3[Cantidad])</f>
        <v>20</v>
      </c>
      <c r="H162" s="14">
        <f>SUMIF([1]!Table2[Código Institucional],Existencia!C162:C423,[1]!Table2[Cantidad])</f>
        <v>0</v>
      </c>
      <c r="I162" s="4">
        <v>9.9499999999999993</v>
      </c>
      <c r="J162" s="16">
        <v>0</v>
      </c>
      <c r="K162" s="17">
        <f>E162*I162+J162</f>
        <v>199</v>
      </c>
    </row>
    <row r="163" spans="1:11" x14ac:dyDescent="0.25">
      <c r="A163" s="9">
        <v>43594</v>
      </c>
      <c r="B163" s="26">
        <v>44315</v>
      </c>
      <c r="C163" s="11">
        <v>2010</v>
      </c>
      <c r="D163" s="12" t="s">
        <v>176</v>
      </c>
      <c r="E163" s="13">
        <f>Table1[[#This Row],[Qty Entrada]]-Table1[[#This Row],[Qty Salida]]</f>
        <v>33</v>
      </c>
      <c r="F163" s="2" t="s">
        <v>25</v>
      </c>
      <c r="G163" s="14">
        <f>SUMIF([1]!Table3[Código Institucional],Existencia!C163:C495,[1]!Table3[Cantidad])</f>
        <v>40</v>
      </c>
      <c r="H163" s="14">
        <f>SUMIF([1]!Table2[Código Institucional],Existencia!C163:C495,[1]!Table2[Cantidad])</f>
        <v>7</v>
      </c>
      <c r="I163" s="4">
        <v>269</v>
      </c>
      <c r="J163" s="16">
        <f t="shared" si="5"/>
        <v>1597.8600000000001</v>
      </c>
      <c r="K163" s="17">
        <f t="shared" si="4"/>
        <v>10474.86</v>
      </c>
    </row>
    <row r="164" spans="1:11" x14ac:dyDescent="0.25">
      <c r="A164" s="34">
        <v>44680</v>
      </c>
      <c r="B164" s="19">
        <v>44687</v>
      </c>
      <c r="C164" s="11">
        <v>2011</v>
      </c>
      <c r="D164" s="12" t="s">
        <v>177</v>
      </c>
      <c r="E164" s="13">
        <f>Table1[[#This Row],[Qty Entrada]]-Table1[[#This Row],[Qty Salida]]</f>
        <v>0</v>
      </c>
      <c r="F164" s="2" t="s">
        <v>25</v>
      </c>
      <c r="G164" s="14">
        <f>SUMIF([1]!Table3[Código Institucional],Existencia!C164:C496,[1]!Table3[Cantidad])</f>
        <v>14</v>
      </c>
      <c r="H164" s="14">
        <f>SUMIF([1]!Table2[Código Institucional],Existencia!C164:C496,[1]!Table2[Cantidad])</f>
        <v>14</v>
      </c>
      <c r="I164" s="4">
        <v>195</v>
      </c>
      <c r="J164" s="16">
        <f t="shared" si="5"/>
        <v>0</v>
      </c>
      <c r="K164" s="17">
        <f t="shared" si="4"/>
        <v>0</v>
      </c>
    </row>
    <row r="165" spans="1:11" x14ac:dyDescent="0.25">
      <c r="A165" s="34"/>
      <c r="B165" s="19"/>
      <c r="C165" s="20">
        <v>2098</v>
      </c>
      <c r="D165" s="21" t="s">
        <v>178</v>
      </c>
      <c r="E165" s="13">
        <f>Table1[[#This Row],[Qty Entrada]]-Table1[[#This Row],[Qty Salida]]</f>
        <v>13</v>
      </c>
      <c r="F165" s="2" t="s">
        <v>25</v>
      </c>
      <c r="G165" s="14">
        <f>SUMIF([1]!Table3[Código Institucional],Existencia!C165:C424,[1]!Table3[Cantidad])</f>
        <v>15</v>
      </c>
      <c r="H165" s="14">
        <f>SUMIF([1]!Table2[Código Institucional],Existencia!C165:C424,[1]!Table2[Cantidad])</f>
        <v>2</v>
      </c>
      <c r="I165" s="4">
        <v>110</v>
      </c>
      <c r="J165" s="16">
        <f>I165*18%*E165</f>
        <v>257.40000000000003</v>
      </c>
      <c r="K165" s="17">
        <f>E165*I165+J165</f>
        <v>1687.4</v>
      </c>
    </row>
    <row r="166" spans="1:11" x14ac:dyDescent="0.25">
      <c r="A166" s="34"/>
      <c r="B166" s="19"/>
      <c r="C166" s="20">
        <v>2162</v>
      </c>
      <c r="D166" s="21" t="s">
        <v>179</v>
      </c>
      <c r="E166" s="13">
        <f>Table1[[#This Row],[Qty Entrada]]-Table1[[#This Row],[Qty Salida]]</f>
        <v>20</v>
      </c>
      <c r="F166" s="2" t="s">
        <v>31</v>
      </c>
      <c r="G166" s="14">
        <f>SUMIF([1]!Table3[Código Institucional],Existencia!C166:C426,[1]!Table3[Cantidad])</f>
        <v>20</v>
      </c>
      <c r="H166" s="14">
        <f>SUMIF([1]!Table2[Código Institucional],Existencia!C166:C426,[1]!Table2[Cantidad])</f>
        <v>0</v>
      </c>
      <c r="I166" s="4">
        <v>200</v>
      </c>
      <c r="J166" s="16">
        <f>I166*18%*E166</f>
        <v>720</v>
      </c>
      <c r="K166" s="17">
        <f>E166*I166+J166</f>
        <v>4720</v>
      </c>
    </row>
    <row r="167" spans="1:11" x14ac:dyDescent="0.25">
      <c r="A167" s="34"/>
      <c r="B167" s="19"/>
      <c r="C167" s="20">
        <v>2168</v>
      </c>
      <c r="D167" s="21" t="s">
        <v>180</v>
      </c>
      <c r="E167" s="13">
        <f>Table1[[#This Row],[Qty Entrada]]-Table1[[#This Row],[Qty Salida]]</f>
        <v>20</v>
      </c>
      <c r="F167" s="2" t="s">
        <v>31</v>
      </c>
      <c r="G167" s="14">
        <f>SUMIF([1]!Table3[Código Institucional],Existencia!C167:C429,[1]!Table3[Cantidad])</f>
        <v>20</v>
      </c>
      <c r="H167" s="14">
        <f>SUMIF([1]!Table2[Código Institucional],Existencia!C167:C429,[1]!Table2[Cantidad])</f>
        <v>0</v>
      </c>
      <c r="I167" s="4">
        <v>120</v>
      </c>
      <c r="J167" s="16">
        <f>I167*18%*E167</f>
        <v>431.99999999999994</v>
      </c>
      <c r="K167" s="17">
        <f>E167*I167+J167</f>
        <v>2832</v>
      </c>
    </row>
    <row r="168" spans="1:11" x14ac:dyDescent="0.25">
      <c r="A168" s="9">
        <v>44049</v>
      </c>
      <c r="B168" s="26">
        <v>44315</v>
      </c>
      <c r="C168" s="11">
        <v>2014</v>
      </c>
      <c r="D168" s="12" t="s">
        <v>181</v>
      </c>
      <c r="E168" s="13">
        <f>Table1[[#This Row],[Qty Entrada]]-Table1[[#This Row],[Qty Salida]]</f>
        <v>0</v>
      </c>
      <c r="F168" s="2" t="s">
        <v>119</v>
      </c>
      <c r="G168" s="14">
        <f>SUMIF([1]!Table3[Código Institucional],Existencia!C168:C499,[1]!Table3[Cantidad])</f>
        <v>37</v>
      </c>
      <c r="H168" s="14">
        <f>SUMIF([1]!Table2[Código Institucional],Existencia!C168:C499,[1]!Table2[Cantidad])</f>
        <v>37</v>
      </c>
      <c r="I168" s="4">
        <v>92</v>
      </c>
      <c r="J168" s="16">
        <f>I168*18%*E168</f>
        <v>0</v>
      </c>
      <c r="K168" s="17">
        <f>E168*I168+J168</f>
        <v>0</v>
      </c>
    </row>
    <row r="169" spans="1:11" x14ac:dyDescent="0.25">
      <c r="A169" s="34">
        <v>44312</v>
      </c>
      <c r="B169" s="22">
        <v>44315</v>
      </c>
      <c r="C169" s="11">
        <v>2016</v>
      </c>
      <c r="D169" s="12" t="s">
        <v>182</v>
      </c>
      <c r="E169" s="13">
        <f>Table1[[#This Row],[Qty Entrada]]-Table1[[#This Row],[Qty Salida]]</f>
        <v>0</v>
      </c>
      <c r="F169" s="2" t="s">
        <v>25</v>
      </c>
      <c r="G169" s="14">
        <f>SUMIF([1]!Table3[Código Institucional],Existencia!C169:C501,[1]!Table3[Cantidad])</f>
        <v>88</v>
      </c>
      <c r="H169" s="14">
        <f>SUMIF([1]!Table2[Código Institucional],Existencia!C169:C501,[1]!Table2[Cantidad])</f>
        <v>88</v>
      </c>
      <c r="I169" s="4">
        <v>159</v>
      </c>
      <c r="J169" s="16">
        <f t="shared" si="5"/>
        <v>0</v>
      </c>
      <c r="K169" s="17">
        <f t="shared" si="4"/>
        <v>0</v>
      </c>
    </row>
    <row r="170" spans="1:11" x14ac:dyDescent="0.25">
      <c r="A170" s="34"/>
      <c r="B170" s="22"/>
      <c r="C170" s="20">
        <v>2100</v>
      </c>
      <c r="D170" s="21" t="s">
        <v>183</v>
      </c>
      <c r="E170" s="13">
        <f>Table1[[#This Row],[Qty Entrada]]-Table1[[#This Row],[Qty Salida]]</f>
        <v>0</v>
      </c>
      <c r="F170" s="2" t="s">
        <v>119</v>
      </c>
      <c r="G170" s="14">
        <f>SUMIF([1]!Table3[Código Institucional],Existencia!C170:C426,[1]!Table3[Cantidad])</f>
        <v>60</v>
      </c>
      <c r="H170" s="14">
        <f>SUMIF([1]!Table2[Código Institucional],Existencia!C170:C426,[1]!Table2[Cantidad])</f>
        <v>60</v>
      </c>
      <c r="I170" s="4">
        <v>61</v>
      </c>
      <c r="J170" s="16">
        <f>I170*18%*E170</f>
        <v>0</v>
      </c>
      <c r="K170" s="17">
        <f>E170*I170+J170</f>
        <v>0</v>
      </c>
    </row>
    <row r="171" spans="1:11" x14ac:dyDescent="0.25">
      <c r="A171" s="34"/>
      <c r="B171" s="22"/>
      <c r="C171" s="20">
        <v>2141</v>
      </c>
      <c r="D171" s="21" t="s">
        <v>184</v>
      </c>
      <c r="E171" s="13">
        <f>Table1[[#This Row],[Qty Entrada]]-Table1[[#This Row],[Qty Salida]]</f>
        <v>-1</v>
      </c>
      <c r="F171" s="2" t="s">
        <v>119</v>
      </c>
      <c r="G171" s="14">
        <f>SUMIF([1]!Table3[Código Institucional],Existencia!C171:C434,[1]!Table3[Cantidad])</f>
        <v>90</v>
      </c>
      <c r="H171" s="14">
        <f>SUMIF([1]!Table2[Código Institucional],Existencia!C171:C434,[1]!Table2[Cantidad])</f>
        <v>91</v>
      </c>
      <c r="I171" s="4">
        <v>74</v>
      </c>
      <c r="J171" s="16">
        <f>I171*18%*E171</f>
        <v>-13.32</v>
      </c>
      <c r="K171" s="17">
        <f>E171*I171+J171</f>
        <v>-87.32</v>
      </c>
    </row>
    <row r="172" spans="1:11" x14ac:dyDescent="0.25">
      <c r="A172" s="34"/>
      <c r="B172" s="22"/>
      <c r="C172" s="20">
        <v>2169</v>
      </c>
      <c r="D172" s="21" t="s">
        <v>185</v>
      </c>
      <c r="E172" s="13">
        <f>Table1[[#This Row],[Qty Entrada]]-Table1[[#This Row],[Qty Salida]]</f>
        <v>100</v>
      </c>
      <c r="F172" s="2" t="s">
        <v>119</v>
      </c>
      <c r="G172" s="14">
        <f>SUMIF([1]!Table3[Código Institucional],Existencia!C172:C434,[1]!Table3[Cantidad])</f>
        <v>100</v>
      </c>
      <c r="H172" s="14">
        <f>SUMIF([1]!Table2[Código Institucional],Existencia!C172:C434,[1]!Table2[Cantidad])</f>
        <v>0</v>
      </c>
      <c r="I172" s="4">
        <v>39.9</v>
      </c>
      <c r="J172" s="16">
        <f>I172*18%*E172</f>
        <v>718.19999999999993</v>
      </c>
      <c r="K172" s="17">
        <f>E172*I172+J172</f>
        <v>4708.2</v>
      </c>
    </row>
    <row r="173" spans="1:11" x14ac:dyDescent="0.25">
      <c r="A173" s="35">
        <v>43698</v>
      </c>
      <c r="B173" s="10">
        <v>44687</v>
      </c>
      <c r="C173" s="11">
        <v>2017</v>
      </c>
      <c r="D173" s="12" t="s">
        <v>186</v>
      </c>
      <c r="E173" s="13">
        <f>Table1[[#This Row],[Qty Entrada]]-Table1[[#This Row],[Qty Salida]]</f>
        <v>1</v>
      </c>
      <c r="F173" s="2" t="s">
        <v>119</v>
      </c>
      <c r="G173" s="14">
        <f>SUMIF([1]!Table3[Código Institucional],Existencia!C173:C502,[1]!Table3[Cantidad])</f>
        <v>37</v>
      </c>
      <c r="H173" s="14">
        <f>SUMIF([1]!Table2[Código Institucional],Existencia!C173:C502,[1]!Table2[Cantidad])</f>
        <v>36</v>
      </c>
      <c r="I173" s="4">
        <v>170</v>
      </c>
      <c r="J173" s="16">
        <f>I173*16%*E173</f>
        <v>27.2</v>
      </c>
      <c r="K173" s="17">
        <f t="shared" si="4"/>
        <v>197.2</v>
      </c>
    </row>
    <row r="174" spans="1:11" x14ac:dyDescent="0.25">
      <c r="A174" s="36"/>
      <c r="B174" s="19"/>
      <c r="C174" s="20">
        <v>2101</v>
      </c>
      <c r="D174" s="21" t="s">
        <v>187</v>
      </c>
      <c r="E174" s="13">
        <f>Table1[[#This Row],[Qty Entrada]]-Table1[[#This Row],[Qty Salida]]</f>
        <v>20</v>
      </c>
      <c r="F174" s="2" t="s">
        <v>119</v>
      </c>
      <c r="G174" s="14">
        <f>SUMIF([1]!Table3[Código Institucional],Existencia!C174:C428,[1]!Table3[Cantidad])</f>
        <v>20</v>
      </c>
      <c r="H174" s="14">
        <f>SUMIF([1]!Table2[Código Institucional],Existencia!C174:C428,[1]!Table2[Cantidad])</f>
        <v>0</v>
      </c>
      <c r="I174" s="4">
        <v>167</v>
      </c>
      <c r="J174" s="16">
        <f>I174*16%*E174</f>
        <v>534.4</v>
      </c>
      <c r="K174" s="17">
        <f>E174*I174+J174</f>
        <v>3874.4</v>
      </c>
    </row>
    <row r="175" spans="1:11" x14ac:dyDescent="0.25">
      <c r="A175" s="36">
        <v>43698</v>
      </c>
      <c r="B175" s="19">
        <v>44687</v>
      </c>
      <c r="C175" s="11">
        <v>2018</v>
      </c>
      <c r="D175" s="12" t="s">
        <v>188</v>
      </c>
      <c r="E175" s="13">
        <f>Table1[[#This Row],[Qty Entrada]]-Table1[[#This Row],[Qty Salida]]</f>
        <v>5</v>
      </c>
      <c r="F175" s="2" t="s">
        <v>119</v>
      </c>
      <c r="G175" s="14">
        <f>SUMIF([1]!Table3[Código Institucional],Existencia!C175:C503,[1]!Table3[Cantidad])</f>
        <v>35</v>
      </c>
      <c r="H175" s="14">
        <f>SUMIF([1]!Table2[Código Institucional],Existencia!C175:C503,[1]!Table2[Cantidad])</f>
        <v>30</v>
      </c>
      <c r="I175" s="4">
        <v>141</v>
      </c>
      <c r="J175" s="16">
        <f>I175*16%*E175</f>
        <v>112.8</v>
      </c>
      <c r="K175" s="17">
        <f t="shared" si="4"/>
        <v>817.8</v>
      </c>
    </row>
    <row r="176" spans="1:11" x14ac:dyDescent="0.25">
      <c r="A176" s="36"/>
      <c r="B176" s="19"/>
      <c r="C176" s="20">
        <v>2102</v>
      </c>
      <c r="D176" s="21" t="s">
        <v>189</v>
      </c>
      <c r="E176" s="13">
        <f>Table1[[#This Row],[Qty Entrada]]-Table1[[#This Row],[Qty Salida]]</f>
        <v>20</v>
      </c>
      <c r="F176" s="2" t="s">
        <v>119</v>
      </c>
      <c r="G176" s="14">
        <f>SUMIF([1]!Table3[Código Institucional],Existencia!C176:C430,[1]!Table3[Cantidad])</f>
        <v>20</v>
      </c>
      <c r="H176" s="14">
        <f>SUMIF([1]!Table2[Código Institucional],Existencia!C176:C430,[1]!Table2[Cantidad])</f>
        <v>0</v>
      </c>
      <c r="I176" s="4">
        <v>140</v>
      </c>
      <c r="J176" s="16">
        <f>I176*16%*E176</f>
        <v>448.00000000000006</v>
      </c>
      <c r="K176" s="17">
        <f>E176*I176+J176</f>
        <v>3248</v>
      </c>
    </row>
    <row r="177" spans="1:11" x14ac:dyDescent="0.25">
      <c r="A177" s="35">
        <v>43698</v>
      </c>
      <c r="B177" s="10">
        <v>44687</v>
      </c>
      <c r="C177" s="11">
        <v>2019</v>
      </c>
      <c r="D177" s="12" t="s">
        <v>190</v>
      </c>
      <c r="E177" s="13">
        <f>Table1[[#This Row],[Qty Entrada]]-Table1[[#This Row],[Qty Salida]]</f>
        <v>2</v>
      </c>
      <c r="F177" s="2" t="s">
        <v>25</v>
      </c>
      <c r="G177" s="14">
        <f>SUMIF([1]!Table3[Código Institucional],Existencia!C177:C504,[1]!Table3[Cantidad])</f>
        <v>29</v>
      </c>
      <c r="H177" s="14">
        <f>SUMIF([1]!Table2[Código Institucional],Existencia!C177:C504,[1]!Table2[Cantidad])</f>
        <v>27</v>
      </c>
      <c r="I177" s="4">
        <v>320</v>
      </c>
      <c r="J177" s="16">
        <f t="shared" si="5"/>
        <v>115.19999999999999</v>
      </c>
      <c r="K177" s="17">
        <f t="shared" si="4"/>
        <v>755.2</v>
      </c>
    </row>
    <row r="178" spans="1:11" x14ac:dyDescent="0.25">
      <c r="A178" s="36"/>
      <c r="B178" s="19"/>
      <c r="C178" s="20">
        <v>2103</v>
      </c>
      <c r="D178" s="21" t="s">
        <v>191</v>
      </c>
      <c r="E178" s="13">
        <f>Table1[[#This Row],[Qty Entrada]]-Table1[[#This Row],[Qty Salida]]</f>
        <v>15</v>
      </c>
      <c r="F178" s="2" t="s">
        <v>25</v>
      </c>
      <c r="G178" s="14">
        <f>SUMIF([1]!Table3[Código Institucional],Existencia!C178:C432,[1]!Table3[Cantidad])</f>
        <v>15</v>
      </c>
      <c r="H178" s="14">
        <f>SUMIF([1]!Table2[Código Institucional],Existencia!C178:C432,[1]!Table2[Cantidad])</f>
        <v>0</v>
      </c>
      <c r="I178" s="4">
        <v>319</v>
      </c>
      <c r="J178" s="16">
        <f>I178*18%*E178</f>
        <v>861.3</v>
      </c>
      <c r="K178" s="17">
        <f>E178*I178+J178</f>
        <v>5646.3</v>
      </c>
    </row>
    <row r="179" spans="1:11" x14ac:dyDescent="0.25">
      <c r="A179" s="36">
        <v>43698</v>
      </c>
      <c r="B179" s="19">
        <v>44687</v>
      </c>
      <c r="C179" s="11">
        <v>2020</v>
      </c>
      <c r="D179" s="12" t="s">
        <v>192</v>
      </c>
      <c r="E179" s="13">
        <f>Table1[[#This Row],[Qty Entrada]]-Table1[[#This Row],[Qty Salida]]</f>
        <v>0</v>
      </c>
      <c r="F179" s="2" t="s">
        <v>25</v>
      </c>
      <c r="G179" s="14">
        <f>SUMIF([1]!Table3[Código Institucional],Existencia!C179:C505,[1]!Table3[Cantidad])</f>
        <v>20</v>
      </c>
      <c r="H179" s="14">
        <f>SUMIF([1]!Table2[Código Institucional],Existencia!C179:C505,[1]!Table2[Cantidad])</f>
        <v>20</v>
      </c>
      <c r="I179" s="4">
        <v>499</v>
      </c>
      <c r="J179" s="16">
        <f t="shared" si="5"/>
        <v>0</v>
      </c>
      <c r="K179" s="17">
        <f t="shared" si="4"/>
        <v>0</v>
      </c>
    </row>
    <row r="180" spans="1:11" x14ac:dyDescent="0.25">
      <c r="A180" s="36"/>
      <c r="B180" s="19"/>
      <c r="C180" s="20">
        <v>2163</v>
      </c>
      <c r="D180" s="21" t="s">
        <v>193</v>
      </c>
      <c r="E180" s="13">
        <f>Table1[[#This Row],[Qty Entrada]]-Table1[[#This Row],[Qty Salida]]</f>
        <v>0</v>
      </c>
      <c r="F180" s="2" t="s">
        <v>25</v>
      </c>
      <c r="G180" s="14">
        <f>SUMIF([1]!Table3[Código Institucional],Existencia!C180:C438,[1]!Table3[Cantidad])</f>
        <v>10</v>
      </c>
      <c r="H180" s="14">
        <f>SUMIF([1]!Table2[Código Institucional],Existencia!C180:C438,[1]!Table2[Cantidad])</f>
        <v>10</v>
      </c>
      <c r="I180" s="4">
        <v>479.55</v>
      </c>
      <c r="J180" s="16">
        <f>I180*18%*E180</f>
        <v>0</v>
      </c>
      <c r="K180" s="17">
        <f>E180*I180+J180</f>
        <v>0</v>
      </c>
    </row>
    <row r="181" spans="1:11" x14ac:dyDescent="0.25">
      <c r="A181" s="36"/>
      <c r="B181" s="19"/>
      <c r="C181" s="20">
        <v>2107</v>
      </c>
      <c r="D181" s="21" t="s">
        <v>194</v>
      </c>
      <c r="E181" s="13">
        <f>Table1[[#This Row],[Qty Entrada]]-Table1[[#This Row],[Qty Salida]]</f>
        <v>8</v>
      </c>
      <c r="F181" s="2" t="s">
        <v>25</v>
      </c>
      <c r="G181" s="14">
        <f>SUMIF([1]!Table3[Código Institucional],Existencia!C181:C433,[1]!Table3[Cantidad])</f>
        <v>15</v>
      </c>
      <c r="H181" s="14">
        <f>SUMIF([1]!Table2[Código Institucional],Existencia!C181:C433,[1]!Table2[Cantidad])</f>
        <v>7</v>
      </c>
      <c r="I181" s="4">
        <v>445</v>
      </c>
      <c r="J181" s="16">
        <f>I181*18%*E181</f>
        <v>640.79999999999995</v>
      </c>
      <c r="K181" s="17">
        <f>E181*I181+J181</f>
        <v>4200.8</v>
      </c>
    </row>
    <row r="182" spans="1:11" x14ac:dyDescent="0.25">
      <c r="A182" s="36"/>
      <c r="B182" s="19"/>
      <c r="C182" s="20">
        <v>2166</v>
      </c>
      <c r="D182" s="21" t="s">
        <v>195</v>
      </c>
      <c r="E182" s="13">
        <f>Table1[[#This Row],[Qty Entrada]]-Table1[[#This Row],[Qty Salida]]</f>
        <v>10</v>
      </c>
      <c r="F182" s="2" t="s">
        <v>25</v>
      </c>
      <c r="G182" s="14">
        <f>SUMIF([1]!Table3[Código Institucional],Existencia!C182:C441,[1]!Table3[Cantidad])</f>
        <v>10</v>
      </c>
      <c r="H182" s="14">
        <f>SUMIF([1]!Table2[Código Institucional],Existencia!C182:C441,[1]!Table2[Cantidad])</f>
        <v>0</v>
      </c>
      <c r="I182" s="4">
        <v>410</v>
      </c>
      <c r="J182" s="16">
        <f>I182*18%*E182</f>
        <v>738</v>
      </c>
      <c r="K182" s="17">
        <f>E182*I182+J182</f>
        <v>4838</v>
      </c>
    </row>
    <row r="183" spans="1:11" x14ac:dyDescent="0.25">
      <c r="A183" s="9">
        <v>44687</v>
      </c>
      <c r="B183" s="10">
        <v>44687</v>
      </c>
      <c r="C183" s="11">
        <v>2022</v>
      </c>
      <c r="D183" s="12" t="s">
        <v>196</v>
      </c>
      <c r="E183" s="13">
        <f>Table1[[#This Row],[Qty Entrada]]-Table1[[#This Row],[Qty Salida]]</f>
        <v>0</v>
      </c>
      <c r="F183" s="2" t="s">
        <v>31</v>
      </c>
      <c r="G183" s="14">
        <f>SUMIF([1]!Table3[Código Institucional],Existencia!C183:C507,[1]!Table3[Cantidad])</f>
        <v>29</v>
      </c>
      <c r="H183" s="14">
        <f>SUMIF([1]!Table2[Código Institucional],Existencia!C183:C507,[1]!Table2[Cantidad])</f>
        <v>29</v>
      </c>
      <c r="I183" s="4">
        <v>250</v>
      </c>
      <c r="J183" s="16">
        <f t="shared" si="5"/>
        <v>0</v>
      </c>
      <c r="K183" s="17">
        <f t="shared" si="4"/>
        <v>0</v>
      </c>
    </row>
    <row r="184" spans="1:11" x14ac:dyDescent="0.25">
      <c r="A184" s="36">
        <v>43698</v>
      </c>
      <c r="B184" s="22">
        <v>44315</v>
      </c>
      <c r="C184" s="20">
        <v>2024</v>
      </c>
      <c r="D184" s="21" t="s">
        <v>197</v>
      </c>
      <c r="E184" s="13">
        <f>Table1[[#This Row],[Qty Entrada]]-Table1[[#This Row],[Qty Salida]]</f>
        <v>0</v>
      </c>
      <c r="F184" s="2" t="s">
        <v>119</v>
      </c>
      <c r="G184" s="14">
        <f>SUMIF([1]!Table3[Código Institucional],Existencia!C184:C444,[1]!Table3[Cantidad])</f>
        <v>61</v>
      </c>
      <c r="H184" s="14">
        <f>SUMIF([1]!Table2[Código Institucional],Existencia!C184:C444,[1]!Table2[Cantidad])</f>
        <v>61</v>
      </c>
      <c r="I184" s="4">
        <v>225</v>
      </c>
      <c r="J184" s="16">
        <f t="shared" si="5"/>
        <v>0</v>
      </c>
      <c r="K184" s="17">
        <f t="shared" si="4"/>
        <v>0</v>
      </c>
    </row>
    <row r="185" spans="1:11" x14ac:dyDescent="0.25">
      <c r="A185" s="36"/>
      <c r="B185" s="22"/>
      <c r="C185" s="20">
        <v>2161</v>
      </c>
      <c r="D185" s="21" t="s">
        <v>198</v>
      </c>
      <c r="E185" s="13">
        <f>Table1[[#This Row],[Qty Entrada]]-Table1[[#This Row],[Qty Salida]]</f>
        <v>0</v>
      </c>
      <c r="F185" s="2" t="s">
        <v>119</v>
      </c>
      <c r="G185" s="14">
        <f>SUMIF([1]!Table3[Código Institucional],Existencia!C185:C440,[1]!Table3[Cantidad])</f>
        <v>40</v>
      </c>
      <c r="H185" s="14">
        <f>SUMIF([1]!Table2[Código Institucional],Existencia!C185:C440,[1]!Table2[Cantidad])</f>
        <v>40</v>
      </c>
      <c r="I185" s="4">
        <v>230</v>
      </c>
      <c r="J185" s="16">
        <f t="shared" si="5"/>
        <v>0</v>
      </c>
      <c r="K185" s="17">
        <f t="shared" si="4"/>
        <v>0</v>
      </c>
    </row>
    <row r="186" spans="1:11" x14ac:dyDescent="0.25">
      <c r="A186" s="36"/>
      <c r="B186" s="22"/>
      <c r="C186" s="20">
        <v>2174</v>
      </c>
      <c r="D186" s="21" t="s">
        <v>199</v>
      </c>
      <c r="E186" s="13">
        <f>Table1[[#This Row],[Qty Entrada]]-Table1[[#This Row],[Qty Salida]]</f>
        <v>17</v>
      </c>
      <c r="F186" s="2" t="s">
        <v>119</v>
      </c>
      <c r="G186" s="14">
        <f>SUMIF([1]!Table3[Código Institucional],Existencia!C186:C446,[1]!Table3[Cantidad])</f>
        <v>25</v>
      </c>
      <c r="H186" s="14">
        <f>SUMIF([1]!Table2[Código Institucional],Existencia!C186:C446,[1]!Table2[Cantidad])</f>
        <v>8</v>
      </c>
      <c r="I186" s="4">
        <v>90</v>
      </c>
      <c r="J186" s="16">
        <f t="shared" si="5"/>
        <v>275.39999999999998</v>
      </c>
      <c r="K186" s="17">
        <f t="shared" si="4"/>
        <v>1805.4</v>
      </c>
    </row>
    <row r="187" spans="1:11" x14ac:dyDescent="0.25">
      <c r="A187" s="36"/>
      <c r="B187" s="22"/>
      <c r="C187" s="20">
        <v>2106</v>
      </c>
      <c r="D187" s="21" t="s">
        <v>200</v>
      </c>
      <c r="E187" s="13">
        <f>Table1[[#This Row],[Qty Entrada]]-Table1[[#This Row],[Qty Salida]]</f>
        <v>0</v>
      </c>
      <c r="F187" s="2" t="s">
        <v>31</v>
      </c>
      <c r="G187" s="14">
        <f>SUMIF([1]!Table3[Código Institucional],Existencia!C187:C435,[1]!Table3[Cantidad])</f>
        <v>24</v>
      </c>
      <c r="H187" s="14">
        <f>SUMIF([1]!Table2[Código Institucional],Existencia!C187:C435,[1]!Table2[Cantidad])</f>
        <v>24</v>
      </c>
      <c r="I187" s="4">
        <v>207</v>
      </c>
      <c r="J187" s="16">
        <f t="shared" si="5"/>
        <v>0</v>
      </c>
      <c r="K187" s="17">
        <f t="shared" si="4"/>
        <v>0</v>
      </c>
    </row>
    <row r="188" spans="1:11" x14ac:dyDescent="0.25">
      <c r="A188" s="36"/>
      <c r="B188" s="22"/>
      <c r="C188" s="20">
        <v>2160</v>
      </c>
      <c r="D188" s="21" t="s">
        <v>201</v>
      </c>
      <c r="E188" s="13">
        <f>Table1[[#This Row],[Qty Entrada]]-Table1[[#This Row],[Qty Salida]]</f>
        <v>-2</v>
      </c>
      <c r="F188" s="2" t="s">
        <v>31</v>
      </c>
      <c r="G188" s="14">
        <f>SUMIF([1]!Table3[Código Institucional],Existencia!C188:C441,[1]!Table3[Cantidad])</f>
        <v>15</v>
      </c>
      <c r="H188" s="14">
        <f>SUMIF([1]!Table2[Código Institucional],Existencia!C188:C441,[1]!Table2[Cantidad])</f>
        <v>17</v>
      </c>
      <c r="I188" s="4">
        <v>200</v>
      </c>
      <c r="J188" s="16">
        <f t="shared" si="5"/>
        <v>-72</v>
      </c>
      <c r="K188" s="17">
        <f t="shared" si="4"/>
        <v>-472</v>
      </c>
    </row>
    <row r="189" spans="1:11" x14ac:dyDescent="0.25">
      <c r="A189" s="36"/>
      <c r="B189" s="22"/>
      <c r="C189" s="20">
        <v>2165</v>
      </c>
      <c r="D189" s="21" t="s">
        <v>202</v>
      </c>
      <c r="E189" s="13">
        <f>Table1[[#This Row],[Qty Entrada]]-Table1[[#This Row],[Qty Salida]]</f>
        <v>15</v>
      </c>
      <c r="F189" s="2" t="s">
        <v>31</v>
      </c>
      <c r="G189" s="14">
        <f>SUMIF([1]!Table3[Código Institucional],Existencia!C189:C446,[1]!Table3[Cantidad])</f>
        <v>20</v>
      </c>
      <c r="H189" s="14">
        <f>SUMIF([1]!Table2[Código Institucional],Existencia!C189:C446,[1]!Table2[Cantidad])</f>
        <v>5</v>
      </c>
      <c r="I189" s="4">
        <v>120</v>
      </c>
      <c r="J189" s="16">
        <f t="shared" si="5"/>
        <v>323.99999999999994</v>
      </c>
      <c r="K189" s="17">
        <f t="shared" si="4"/>
        <v>2124</v>
      </c>
    </row>
    <row r="190" spans="1:11" x14ac:dyDescent="0.25">
      <c r="A190" s="35">
        <v>43698</v>
      </c>
      <c r="B190" s="26">
        <v>44315</v>
      </c>
      <c r="C190" s="11">
        <v>2027</v>
      </c>
      <c r="D190" s="12" t="s">
        <v>203</v>
      </c>
      <c r="E190" s="13">
        <f>Table1[[#This Row],[Qty Entrada]]-Table1[[#This Row],[Qty Salida]]</f>
        <v>0</v>
      </c>
      <c r="F190" s="2" t="s">
        <v>119</v>
      </c>
      <c r="G190" s="14">
        <f>SUMIF([1]!Table3[Código Institucional],Existencia!C190:C512,[1]!Table3[Cantidad])</f>
        <v>22</v>
      </c>
      <c r="H190" s="14">
        <f>SUMIF([1]!Table2[Código Institucional],Existencia!C190:C512,[1]!Table2[Cantidad])</f>
        <v>22</v>
      </c>
      <c r="I190" s="4">
        <v>138</v>
      </c>
      <c r="J190" s="16">
        <f t="shared" si="5"/>
        <v>0</v>
      </c>
      <c r="K190" s="17">
        <f t="shared" si="4"/>
        <v>0</v>
      </c>
    </row>
    <row r="191" spans="1:11" x14ac:dyDescent="0.25">
      <c r="A191" s="36"/>
      <c r="B191" s="22"/>
      <c r="C191" s="20">
        <v>2109</v>
      </c>
      <c r="D191" s="21" t="s">
        <v>204</v>
      </c>
      <c r="E191" s="13">
        <f>Table1[[#This Row],[Qty Entrada]]-Table1[[#This Row],[Qty Salida]]</f>
        <v>0</v>
      </c>
      <c r="F191" s="2" t="s">
        <v>119</v>
      </c>
      <c r="G191" s="14">
        <f>SUMIF([1]!Table3[Código Institucional],Existencia!C191:C437,[1]!Table3[Cantidad])</f>
        <v>72</v>
      </c>
      <c r="H191" s="14">
        <f>SUMIF([1]!Table2[Código Institucional],Existencia!C191:C437,[1]!Table2[Cantidad])</f>
        <v>72</v>
      </c>
      <c r="I191" s="4">
        <v>110</v>
      </c>
      <c r="J191" s="16">
        <f>I191*18%*E191</f>
        <v>0</v>
      </c>
      <c r="K191" s="17">
        <f>E191*I191+J191</f>
        <v>0</v>
      </c>
    </row>
    <row r="192" spans="1:11" x14ac:dyDescent="0.25">
      <c r="A192" s="36"/>
      <c r="B192" s="22"/>
      <c r="C192" s="20">
        <v>2175</v>
      </c>
      <c r="D192" s="21" t="s">
        <v>205</v>
      </c>
      <c r="E192" s="13">
        <f>Table1[[#This Row],[Qty Entrada]]-Table1[[#This Row],[Qty Salida]]</f>
        <v>23</v>
      </c>
      <c r="F192" s="2" t="s">
        <v>119</v>
      </c>
      <c r="G192" s="14">
        <f>SUMIF([1]!Table3[Código Institucional],Existencia!C192:C452,[1]!Table3[Cantidad])</f>
        <v>25</v>
      </c>
      <c r="H192" s="14">
        <f>SUMIF([1]!Table2[Código Institucional],Existencia!C192:C452,[1]!Table2[Cantidad])</f>
        <v>2</v>
      </c>
      <c r="I192" s="4">
        <v>87</v>
      </c>
      <c r="J192" s="16">
        <f>I192*18%*E192</f>
        <v>360.18</v>
      </c>
      <c r="K192" s="17">
        <f>E192*I192+J192</f>
        <v>2361.1799999999998</v>
      </c>
    </row>
    <row r="193" spans="1:11" x14ac:dyDescent="0.25">
      <c r="A193" s="36">
        <v>43698</v>
      </c>
      <c r="B193" s="19">
        <v>44687</v>
      </c>
      <c r="C193" s="30">
        <v>2028</v>
      </c>
      <c r="D193" s="25" t="s">
        <v>206</v>
      </c>
      <c r="E193" s="13">
        <f>Table1[[#This Row],[Qty Entrada]]-Table1[[#This Row],[Qty Salida]]</f>
        <v>0</v>
      </c>
      <c r="F193" s="2" t="s">
        <v>119</v>
      </c>
      <c r="G193" s="14">
        <f>SUMIF([1]!Table3[Código Institucional],Existencia!C193:C513,[1]!Table3[Cantidad])</f>
        <v>40</v>
      </c>
      <c r="H193" s="14">
        <f>SUMIF([1]!Table2[Código Institucional],Existencia!C193:C513,[1]!Table2[Cantidad])</f>
        <v>40</v>
      </c>
      <c r="I193" s="4">
        <v>75</v>
      </c>
      <c r="J193" s="16">
        <f t="shared" si="5"/>
        <v>0</v>
      </c>
      <c r="K193" s="17">
        <f t="shared" si="4"/>
        <v>0</v>
      </c>
    </row>
    <row r="194" spans="1:11" x14ac:dyDescent="0.25">
      <c r="A194" s="36"/>
      <c r="B194" s="19"/>
      <c r="C194" s="20">
        <v>2111</v>
      </c>
      <c r="D194" s="21" t="s">
        <v>207</v>
      </c>
      <c r="E194" s="13">
        <f>Table1[[#This Row],[Qty Entrada]]-Table1[[#This Row],[Qty Salida]]</f>
        <v>0</v>
      </c>
      <c r="F194" s="2" t="s">
        <v>119</v>
      </c>
      <c r="G194" s="14">
        <f>SUMIF([1]!Table3[Código Institucional],Existencia!C194:C439,[1]!Table3[Cantidad])</f>
        <v>30</v>
      </c>
      <c r="H194" s="14">
        <f>SUMIF([1]!Table2[Código Institucional],Existencia!C194:C439,[1]!Table2[Cantidad])</f>
        <v>30</v>
      </c>
      <c r="I194" s="4">
        <v>120</v>
      </c>
      <c r="J194" s="16">
        <f>I194*18%*E194</f>
        <v>0</v>
      </c>
      <c r="K194" s="17">
        <f>E194*I194+J194</f>
        <v>0</v>
      </c>
    </row>
    <row r="195" spans="1:11" x14ac:dyDescent="0.25">
      <c r="A195" s="36"/>
      <c r="B195" s="19"/>
      <c r="C195" s="20">
        <v>2144</v>
      </c>
      <c r="D195" s="21" t="s">
        <v>208</v>
      </c>
      <c r="E195" s="13">
        <f>Table1[[#This Row],[Qty Entrada]]-Table1[[#This Row],[Qty Salida]]</f>
        <v>8</v>
      </c>
      <c r="F195" s="2" t="s">
        <v>119</v>
      </c>
      <c r="G195" s="14">
        <f>SUMIF([1]!Table3[Código Institucional],Existencia!C195:C449,[1]!Table3[Cantidad])</f>
        <v>15</v>
      </c>
      <c r="H195" s="14">
        <f>SUMIF([1]!Table2[Código Institucional],Existencia!C195:C449,[1]!Table2[Cantidad])</f>
        <v>7</v>
      </c>
      <c r="I195" s="4">
        <v>115</v>
      </c>
      <c r="J195" s="16">
        <f>I195*18%*E195</f>
        <v>165.6</v>
      </c>
      <c r="K195" s="17">
        <f>E195*I195+J195</f>
        <v>1085.5999999999999</v>
      </c>
    </row>
    <row r="196" spans="1:11" x14ac:dyDescent="0.25">
      <c r="A196" s="36"/>
      <c r="B196" s="19"/>
      <c r="C196" s="20">
        <v>2172</v>
      </c>
      <c r="D196" s="21" t="s">
        <v>209</v>
      </c>
      <c r="E196" s="13">
        <f>Table1[[#This Row],[Qty Entrada]]-Table1[[#This Row],[Qty Salida]]</f>
        <v>15</v>
      </c>
      <c r="F196" s="2" t="s">
        <v>119</v>
      </c>
      <c r="G196" s="14">
        <f>SUMIF([1]!Table3[Código Institucional],Existencia!C196:C455,[1]!Table3[Cantidad])</f>
        <v>20</v>
      </c>
      <c r="H196" s="14">
        <f>SUMIF([1]!Table2[Código Institucional],Existencia!C196:C455,[1]!Table2[Cantidad])</f>
        <v>5</v>
      </c>
      <c r="I196" s="4">
        <v>98</v>
      </c>
      <c r="J196" s="16">
        <f>I196*18%*E196</f>
        <v>264.60000000000002</v>
      </c>
      <c r="K196" s="17">
        <f>E196*I196+J196</f>
        <v>1734.6</v>
      </c>
    </row>
    <row r="197" spans="1:11" x14ac:dyDescent="0.25">
      <c r="A197" s="35">
        <v>43698</v>
      </c>
      <c r="B197" s="10">
        <v>44687</v>
      </c>
      <c r="C197" s="11">
        <v>2030</v>
      </c>
      <c r="D197" s="12" t="s">
        <v>210</v>
      </c>
      <c r="E197" s="13">
        <f>Table1[[#This Row],[Qty Entrada]]-Table1[[#This Row],[Qty Salida]]</f>
        <v>1</v>
      </c>
      <c r="F197" s="2" t="s">
        <v>25</v>
      </c>
      <c r="G197" s="14">
        <f>SUMIF([1]!Table3[Código Institucional],Existencia!C197:C515,[1]!Table3[Cantidad])</f>
        <v>4</v>
      </c>
      <c r="H197" s="14">
        <f>SUMIF([1]!Table2[Código Institucional],Existencia!C197:C515,[1]!Table2[Cantidad])</f>
        <v>3</v>
      </c>
      <c r="I197" s="4">
        <v>160</v>
      </c>
      <c r="J197" s="16">
        <f t="shared" ref="J197:J237" si="6">I197*18%*E197</f>
        <v>28.799999999999997</v>
      </c>
      <c r="K197" s="17">
        <f t="shared" si="4"/>
        <v>188.8</v>
      </c>
    </row>
    <row r="198" spans="1:11" x14ac:dyDescent="0.25">
      <c r="A198" s="36"/>
      <c r="B198" s="19"/>
      <c r="C198" s="20">
        <v>2155</v>
      </c>
      <c r="D198" s="21" t="s">
        <v>211</v>
      </c>
      <c r="E198" s="13">
        <f>Table1[[#This Row],[Qty Entrada]]-Table1[[#This Row],[Qty Salida]]</f>
        <v>15</v>
      </c>
      <c r="F198" s="2" t="s">
        <v>25</v>
      </c>
      <c r="G198" s="14">
        <f>SUMIF([1]!Table3[Código Institucional],Existencia!C198:C447,[1]!Table3[Cantidad])</f>
        <v>15</v>
      </c>
      <c r="H198" s="14">
        <f>SUMIF([1]!Table2[Código Institucional],Existencia!C198:C447,[1]!Table2[Cantidad])</f>
        <v>0</v>
      </c>
      <c r="I198" s="4">
        <v>233</v>
      </c>
      <c r="J198" s="16">
        <f>I198*18%*E198</f>
        <v>629.09999999999991</v>
      </c>
      <c r="K198" s="17">
        <f>E198*I198+J198</f>
        <v>4124.1000000000004</v>
      </c>
    </row>
    <row r="199" spans="1:11" x14ac:dyDescent="0.25">
      <c r="A199" s="36">
        <v>43698</v>
      </c>
      <c r="B199" s="19">
        <v>44687</v>
      </c>
      <c r="C199" s="11">
        <v>2031</v>
      </c>
      <c r="D199" s="12" t="s">
        <v>212</v>
      </c>
      <c r="E199" s="13">
        <f>Table1[[#This Row],[Qty Entrada]]-Table1[[#This Row],[Qty Salida]]</f>
        <v>0</v>
      </c>
      <c r="F199" s="2" t="s">
        <v>25</v>
      </c>
      <c r="G199" s="14">
        <f>SUMIF([1]!Table3[Código Institucional],Existencia!C199:C516,[1]!Table3[Cantidad])</f>
        <v>4</v>
      </c>
      <c r="H199" s="14">
        <f>SUMIF([1]!Table2[Código Institucional],Existencia!C199:C516,[1]!Table2[Cantidad])</f>
        <v>4</v>
      </c>
      <c r="I199" s="4">
        <v>293</v>
      </c>
      <c r="J199" s="16">
        <f t="shared" si="6"/>
        <v>0</v>
      </c>
      <c r="K199" s="17">
        <f t="shared" si="4"/>
        <v>0</v>
      </c>
    </row>
    <row r="200" spans="1:11" x14ac:dyDescent="0.25">
      <c r="A200" s="36"/>
      <c r="B200" s="19"/>
      <c r="C200" s="20">
        <v>2104</v>
      </c>
      <c r="D200" s="21" t="s">
        <v>213</v>
      </c>
      <c r="E200" s="13">
        <f>Table1[[#This Row],[Qty Entrada]]-Table1[[#This Row],[Qty Salida]]</f>
        <v>2</v>
      </c>
      <c r="F200" s="2" t="s">
        <v>25</v>
      </c>
      <c r="G200" s="14">
        <f>SUMIF([1]!Table3[Código Institucional],Existencia!C200:C440,[1]!Table3[Cantidad])</f>
        <v>4</v>
      </c>
      <c r="H200" s="14">
        <f>SUMIF([1]!Table2[Código Institucional],Existencia!C200:C440,[1]!Table2[Cantidad])</f>
        <v>2</v>
      </c>
      <c r="I200" s="4">
        <v>377</v>
      </c>
      <c r="J200" s="16">
        <f>I200*18%*E200</f>
        <v>135.72</v>
      </c>
      <c r="K200" s="17">
        <f>E200*I200+J200</f>
        <v>889.72</v>
      </c>
    </row>
    <row r="201" spans="1:11" x14ac:dyDescent="0.25">
      <c r="A201" s="36"/>
      <c r="B201" s="19"/>
      <c r="C201" s="20">
        <v>2158</v>
      </c>
      <c r="D201" s="21" t="s">
        <v>214</v>
      </c>
      <c r="E201" s="13">
        <f>Table1[[#This Row],[Qty Entrada]]-Table1[[#This Row],[Qty Salida]]</f>
        <v>4</v>
      </c>
      <c r="F201" s="2" t="s">
        <v>25</v>
      </c>
      <c r="G201" s="14">
        <f>SUMIF([1]!Table3[Código Institucional],Existencia!C201:C451,[1]!Table3[Cantidad])</f>
        <v>4</v>
      </c>
      <c r="H201" s="14">
        <f>SUMIF([1]!Table2[Código Institucional],Existencia!C201:C451,[1]!Table2[Cantidad])</f>
        <v>0</v>
      </c>
      <c r="I201" s="4">
        <v>385</v>
      </c>
      <c r="J201" s="16">
        <f>I201*18%*E201</f>
        <v>277.2</v>
      </c>
      <c r="K201" s="17">
        <f>E201*I201+J201</f>
        <v>1817.2</v>
      </c>
    </row>
    <row r="202" spans="1:11" x14ac:dyDescent="0.25">
      <c r="A202" s="35">
        <v>43698</v>
      </c>
      <c r="B202" s="10">
        <v>44687</v>
      </c>
      <c r="C202" s="11">
        <v>2032</v>
      </c>
      <c r="D202" s="12" t="s">
        <v>215</v>
      </c>
      <c r="E202" s="13">
        <f>Table1[[#This Row],[Qty Entrada]]-Table1[[#This Row],[Qty Salida]]</f>
        <v>0</v>
      </c>
      <c r="F202" s="2" t="s">
        <v>119</v>
      </c>
      <c r="G202" s="14">
        <f>SUMIF([1]!Table3[Código Institucional],Existencia!C202:C517,[1]!Table3[Cantidad])</f>
        <v>32</v>
      </c>
      <c r="H202" s="14">
        <f>SUMIF([1]!Table2[Código Institucional],Existencia!C202:C517,[1]!Table2[Cantidad])</f>
        <v>32</v>
      </c>
      <c r="I202" s="4">
        <v>105</v>
      </c>
      <c r="J202" s="16">
        <f t="shared" si="6"/>
        <v>0</v>
      </c>
      <c r="K202" s="17">
        <f t="shared" ref="K202:K237" si="7">E202*I202+J202</f>
        <v>0</v>
      </c>
    </row>
    <row r="203" spans="1:11" x14ac:dyDescent="0.25">
      <c r="A203" s="36"/>
      <c r="B203" s="19"/>
      <c r="C203" s="20">
        <v>2110</v>
      </c>
      <c r="D203" s="21" t="s">
        <v>216</v>
      </c>
      <c r="E203" s="13">
        <f>Table1[[#This Row],[Qty Entrada]]-Table1[[#This Row],[Qty Salida]]</f>
        <v>0</v>
      </c>
      <c r="F203" s="2" t="s">
        <v>119</v>
      </c>
      <c r="G203" s="14">
        <f>SUMIF([1]!Table3[Código Institucional],Existencia!C203:C443,[1]!Table3[Cantidad])</f>
        <v>20</v>
      </c>
      <c r="H203" s="14">
        <f>SUMIF([1]!Table2[Código Institucional],Existencia!C203:C443,[1]!Table2[Cantidad])</f>
        <v>20</v>
      </c>
      <c r="I203" s="4">
        <v>79</v>
      </c>
      <c r="J203" s="16">
        <f>I203*18%*E203</f>
        <v>0</v>
      </c>
      <c r="K203" s="17">
        <f>E203*I203+J203</f>
        <v>0</v>
      </c>
    </row>
    <row r="204" spans="1:11" x14ac:dyDescent="0.25">
      <c r="A204" s="36"/>
      <c r="B204" s="19"/>
      <c r="C204" s="20">
        <v>2143</v>
      </c>
      <c r="D204" s="21" t="s">
        <v>217</v>
      </c>
      <c r="E204" s="13">
        <f>Table1[[#This Row],[Qty Entrada]]-Table1[[#This Row],[Qty Salida]]</f>
        <v>36</v>
      </c>
      <c r="F204" s="2" t="s">
        <v>119</v>
      </c>
      <c r="G204" s="14">
        <f>SUMIF([1]!Table3[Código Institucional],Existencia!C204:C454,[1]!Table3[Cantidad])</f>
        <v>40</v>
      </c>
      <c r="H204" s="14">
        <f>SUMIF([1]!Table2[Código Institucional],Existencia!C204:C454,[1]!Table2[Cantidad])</f>
        <v>4</v>
      </c>
      <c r="I204" s="4">
        <v>58</v>
      </c>
      <c r="J204" s="16">
        <f>I204*18%*E204</f>
        <v>375.84</v>
      </c>
      <c r="K204" s="17">
        <f>E204*I204+J204</f>
        <v>2463.84</v>
      </c>
    </row>
    <row r="205" spans="1:11" x14ac:dyDescent="0.25">
      <c r="A205" s="36">
        <v>43698</v>
      </c>
      <c r="B205" s="19">
        <v>44687</v>
      </c>
      <c r="C205" s="11">
        <v>2034</v>
      </c>
      <c r="D205" s="12" t="s">
        <v>218</v>
      </c>
      <c r="E205" s="13">
        <f>Table1[[#This Row],[Qty Entrada]]-Table1[[#This Row],[Qty Salida]]</f>
        <v>8</v>
      </c>
      <c r="F205" s="2" t="s">
        <v>166</v>
      </c>
      <c r="G205" s="14">
        <f>SUMIF([1]!Table3[Código Institucional],Existencia!C205:C519,[1]!Table3[Cantidad])</f>
        <v>20</v>
      </c>
      <c r="H205" s="14">
        <f>SUMIF([1]!Table2[Código Institucional],Existencia!C205:C519,[1]!Table2[Cantidad])</f>
        <v>12</v>
      </c>
      <c r="I205" s="4">
        <v>80</v>
      </c>
      <c r="J205" s="16">
        <f t="shared" si="6"/>
        <v>115.19999999999999</v>
      </c>
      <c r="K205" s="17">
        <f t="shared" si="7"/>
        <v>755.2</v>
      </c>
    </row>
    <row r="206" spans="1:11" x14ac:dyDescent="0.25">
      <c r="A206" s="35">
        <v>43698</v>
      </c>
      <c r="B206" s="10">
        <v>44687</v>
      </c>
      <c r="C206" s="11">
        <v>2035</v>
      </c>
      <c r="D206" s="12" t="s">
        <v>219</v>
      </c>
      <c r="E206" s="13">
        <f>Table1[[#This Row],[Qty Entrada]]-Table1[[#This Row],[Qty Salida]]</f>
        <v>3</v>
      </c>
      <c r="F206" s="2" t="s">
        <v>119</v>
      </c>
      <c r="G206" s="14">
        <f>SUMIF([1]!Table3[Código Institucional],Existencia!C206:C520,[1]!Table3[Cantidad])</f>
        <v>14</v>
      </c>
      <c r="H206" s="14">
        <f>SUMIF([1]!Table2[Código Institucional],Existencia!C206:C520,[1]!Table2[Cantidad])</f>
        <v>11</v>
      </c>
      <c r="I206" s="4">
        <v>455</v>
      </c>
      <c r="J206" s="16">
        <f t="shared" si="6"/>
        <v>245.7</v>
      </c>
      <c r="K206" s="17">
        <f t="shared" si="7"/>
        <v>1610.7</v>
      </c>
    </row>
    <row r="207" spans="1:11" x14ac:dyDescent="0.25">
      <c r="A207" s="36"/>
      <c r="B207" s="19"/>
      <c r="C207" s="20">
        <v>2112</v>
      </c>
      <c r="D207" s="21" t="s">
        <v>220</v>
      </c>
      <c r="E207" s="13">
        <f>Table1[[#This Row],[Qty Entrada]]-Table1[[#This Row],[Qty Salida]]</f>
        <v>15</v>
      </c>
      <c r="F207" s="2" t="s">
        <v>119</v>
      </c>
      <c r="G207" s="14">
        <f>SUMIF([1]!Table3[Código Institucional],Existencia!C207:C447,[1]!Table3[Cantidad])</f>
        <v>15</v>
      </c>
      <c r="H207" s="14">
        <f>SUMIF([1]!Table2[Código Institucional],Existencia!C207:C447,[1]!Table2[Cantidad])</f>
        <v>0</v>
      </c>
      <c r="I207" s="4">
        <v>191</v>
      </c>
      <c r="J207" s="16">
        <f>I207*18%*E207</f>
        <v>515.69999999999993</v>
      </c>
      <c r="K207" s="17">
        <f>E207*I207+J207</f>
        <v>3380.7</v>
      </c>
    </row>
    <row r="208" spans="1:11" x14ac:dyDescent="0.25">
      <c r="A208" s="36"/>
      <c r="B208" s="19"/>
      <c r="C208" s="20">
        <v>2145</v>
      </c>
      <c r="D208" s="21" t="s">
        <v>221</v>
      </c>
      <c r="E208" s="13">
        <f>Table1[[#This Row],[Qty Entrada]]-Table1[[#This Row],[Qty Salida]]</f>
        <v>5</v>
      </c>
      <c r="F208" s="2" t="s">
        <v>119</v>
      </c>
      <c r="G208" s="14">
        <f>SUMIF([1]!Table3[Código Institucional],Existencia!C208:C459,[1]!Table3[Cantidad])</f>
        <v>5</v>
      </c>
      <c r="H208" s="14">
        <f>SUMIF([1]!Table2[Código Institucional],Existencia!C208:C459,[1]!Table2[Cantidad])</f>
        <v>0</v>
      </c>
      <c r="I208" s="4">
        <v>299</v>
      </c>
      <c r="J208" s="16">
        <f>I208*18%*E208</f>
        <v>269.10000000000002</v>
      </c>
      <c r="K208" s="17">
        <f>E208*I208+J208</f>
        <v>1764.1</v>
      </c>
    </row>
    <row r="209" spans="1:20" x14ac:dyDescent="0.25">
      <c r="A209" s="36">
        <v>43698</v>
      </c>
      <c r="B209" s="19">
        <v>44687</v>
      </c>
      <c r="C209" s="11">
        <v>2037</v>
      </c>
      <c r="D209" s="12" t="s">
        <v>222</v>
      </c>
      <c r="E209" s="13">
        <f>Table1[[#This Row],[Qty Entrada]]-Table1[[#This Row],[Qty Salida]]</f>
        <v>0</v>
      </c>
      <c r="F209" s="2" t="s">
        <v>166</v>
      </c>
      <c r="G209" s="14">
        <f>SUMIF([1]!Table3[Código Institucional],Existencia!C209:C522,[1]!Table3[Cantidad])</f>
        <v>12</v>
      </c>
      <c r="H209" s="14">
        <f>SUMIF([1]!Table2[Código Institucional],Existencia!C209:C522,[1]!Table2[Cantidad])</f>
        <v>12</v>
      </c>
      <c r="I209" s="4">
        <v>160</v>
      </c>
      <c r="J209" s="16">
        <f t="shared" si="6"/>
        <v>0</v>
      </c>
      <c r="K209" s="17">
        <f t="shared" si="7"/>
        <v>0</v>
      </c>
    </row>
    <row r="210" spans="1:20" x14ac:dyDescent="0.25">
      <c r="A210" s="36"/>
      <c r="B210" s="19"/>
      <c r="C210" s="20">
        <v>2113</v>
      </c>
      <c r="D210" s="21" t="s">
        <v>223</v>
      </c>
      <c r="E210" s="13">
        <f>Table1[[#This Row],[Qty Entrada]]-Table1[[#This Row],[Qty Salida]]</f>
        <v>5</v>
      </c>
      <c r="F210" s="2" t="s">
        <v>166</v>
      </c>
      <c r="G210" s="14">
        <f>SUMIF([1]!Table3[Código Institucional],Existencia!C210:C449,[1]!Table3[Cantidad])</f>
        <v>15</v>
      </c>
      <c r="H210" s="14">
        <f>SUMIF([1]!Table2[Código Institucional],Existencia!C210:C449,[1]!Table2[Cantidad])</f>
        <v>10</v>
      </c>
      <c r="I210" s="4">
        <v>330</v>
      </c>
      <c r="J210" s="16">
        <f>I210*18%*E210</f>
        <v>297</v>
      </c>
      <c r="K210" s="17">
        <f>E210*I210+J210</f>
        <v>1947</v>
      </c>
    </row>
    <row r="211" spans="1:20" x14ac:dyDescent="0.25">
      <c r="A211" s="36"/>
      <c r="B211" s="19"/>
      <c r="C211" s="20">
        <v>2146</v>
      </c>
      <c r="D211" s="21" t="s">
        <v>224</v>
      </c>
      <c r="E211" s="13">
        <f>Table1[[#This Row],[Qty Entrada]]-Table1[[#This Row],[Qty Salida]]</f>
        <v>10</v>
      </c>
      <c r="F211" s="2" t="s">
        <v>166</v>
      </c>
      <c r="G211" s="14">
        <f>SUMIF([1]!Table3[Código Institucional],Existencia!C211:C462,[1]!Table3[Cantidad])</f>
        <v>10</v>
      </c>
      <c r="H211" s="14">
        <f>SUMIF([1]!Table2[Código Institucional],Existencia!C211:C462,[1]!Table2[Cantidad])</f>
        <v>0</v>
      </c>
      <c r="I211" s="4">
        <v>325</v>
      </c>
      <c r="J211" s="16">
        <f>I211*18%*E211</f>
        <v>585</v>
      </c>
      <c r="K211" s="17">
        <f>E211*I211+J211</f>
        <v>3835</v>
      </c>
    </row>
    <row r="212" spans="1:20" x14ac:dyDescent="0.25">
      <c r="A212" s="36"/>
      <c r="B212" s="19"/>
      <c r="C212" s="20">
        <v>2171</v>
      </c>
      <c r="D212" s="21" t="s">
        <v>225</v>
      </c>
      <c r="E212" s="13">
        <f>Table1[[#This Row],[Qty Entrada]]-Table1[[#This Row],[Qty Salida]]</f>
        <v>5</v>
      </c>
      <c r="F212" s="2" t="s">
        <v>166</v>
      </c>
      <c r="G212" s="14">
        <f>SUMIF([1]!Table3[Código Institucional],Existencia!C212:C470,[1]!Table3[Cantidad])</f>
        <v>5</v>
      </c>
      <c r="H212" s="14">
        <f>SUMIF([1]!Table2[Código Institucional],Existencia!C212:C470,[1]!Table2[Cantidad])</f>
        <v>0</v>
      </c>
      <c r="I212" s="4">
        <v>295</v>
      </c>
      <c r="J212" s="16">
        <f>I212*18%*E212</f>
        <v>265.5</v>
      </c>
      <c r="K212" s="17">
        <f>E212*I212+J212</f>
        <v>1740.5</v>
      </c>
    </row>
    <row r="213" spans="1:20" x14ac:dyDescent="0.25">
      <c r="A213" s="9">
        <v>44687</v>
      </c>
      <c r="B213" s="19">
        <v>44687</v>
      </c>
      <c r="C213" s="11">
        <v>2038</v>
      </c>
      <c r="D213" s="12" t="s">
        <v>226</v>
      </c>
      <c r="E213" s="13">
        <f>Table1[[#This Row],[Qty Entrada]]-Table1[[#This Row],[Qty Salida]]</f>
        <v>0</v>
      </c>
      <c r="F213" s="2" t="s">
        <v>25</v>
      </c>
      <c r="G213" s="14">
        <f>SUMIF([1]!Table3[Código Institucional],Existencia!C213:C523,[1]!Table3[Cantidad])</f>
        <v>12</v>
      </c>
      <c r="H213" s="14">
        <f>SUMIF([1]!Table2[Código Institucional],Existencia!C213:C523,[1]!Table2[Cantidad])</f>
        <v>12</v>
      </c>
      <c r="I213" s="4">
        <v>215</v>
      </c>
      <c r="J213" s="16">
        <f t="shared" si="6"/>
        <v>0</v>
      </c>
      <c r="K213" s="17">
        <f t="shared" si="7"/>
        <v>0</v>
      </c>
    </row>
    <row r="214" spans="1:20" x14ac:dyDescent="0.25">
      <c r="A214" s="18"/>
      <c r="B214" s="19"/>
      <c r="C214" s="20">
        <v>2118</v>
      </c>
      <c r="D214" s="21" t="s">
        <v>227</v>
      </c>
      <c r="E214" s="13">
        <f>Table1[[#This Row],[Qty Entrada]]-Table1[[#This Row],[Qty Salida]]</f>
        <v>3</v>
      </c>
      <c r="F214" s="2" t="s">
        <v>25</v>
      </c>
      <c r="G214" s="14">
        <f>SUMIF([1]!Table3[Código Institucional],Existencia!C214:C447,[1]!Table3[Cantidad])</f>
        <v>15</v>
      </c>
      <c r="H214" s="14">
        <f>SUMIF([1]!Table2[Código Institucional],Existencia!C214:C447,[1]!Table2[Cantidad])</f>
        <v>12</v>
      </c>
      <c r="I214" s="4">
        <v>230</v>
      </c>
      <c r="J214" s="16">
        <f>I214*18%*E214</f>
        <v>124.19999999999999</v>
      </c>
      <c r="K214" s="17">
        <f>E214*I214+J214</f>
        <v>814.2</v>
      </c>
    </row>
    <row r="215" spans="1:20" x14ac:dyDescent="0.25">
      <c r="A215" s="18"/>
      <c r="B215" s="19"/>
      <c r="C215" s="20">
        <v>2148</v>
      </c>
      <c r="D215" s="21" t="s">
        <v>228</v>
      </c>
      <c r="E215" s="13">
        <f>Table1[[#This Row],[Qty Entrada]]-Table1[[#This Row],[Qty Salida]]</f>
        <v>15</v>
      </c>
      <c r="F215" s="2" t="s">
        <v>25</v>
      </c>
      <c r="G215" s="14">
        <f>SUMIF([1]!Table3[Código Institucional],Existencia!C215:C464,[1]!Table3[Cantidad])</f>
        <v>15</v>
      </c>
      <c r="H215" s="14">
        <f>SUMIF([1]!Table2[Código Institucional],Existencia!C215:C464,[1]!Table2[Cantidad])</f>
        <v>0</v>
      </c>
      <c r="I215" s="4">
        <v>270</v>
      </c>
      <c r="J215" s="16">
        <f>I215*18%*E215</f>
        <v>729</v>
      </c>
      <c r="K215" s="17">
        <f>E215*I215+J215</f>
        <v>4779</v>
      </c>
    </row>
    <row r="216" spans="1:20" x14ac:dyDescent="0.25">
      <c r="A216" s="34">
        <v>44312</v>
      </c>
      <c r="B216" s="19">
        <v>44687</v>
      </c>
      <c r="C216" s="11">
        <v>2039</v>
      </c>
      <c r="D216" s="12" t="s">
        <v>229</v>
      </c>
      <c r="E216" s="13">
        <f>Table1[[#This Row],[Qty Entrada]]-Table1[[#This Row],[Qty Salida]]</f>
        <v>0</v>
      </c>
      <c r="F216" s="2" t="s">
        <v>25</v>
      </c>
      <c r="G216" s="14">
        <f>SUMIF([1]!Table3[Código Institucional],Existencia!C216:C524,[1]!Table3[Cantidad])</f>
        <v>8</v>
      </c>
      <c r="H216" s="14">
        <f>SUMIF([1]!Table2[Código Institucional],Existencia!C216:C524,[1]!Table2[Cantidad])</f>
        <v>8</v>
      </c>
      <c r="I216" s="4">
        <v>66</v>
      </c>
      <c r="J216" s="16">
        <f t="shared" si="6"/>
        <v>0</v>
      </c>
      <c r="K216" s="17">
        <f t="shared" si="7"/>
        <v>0</v>
      </c>
    </row>
    <row r="217" spans="1:20" x14ac:dyDescent="0.25">
      <c r="A217" s="34"/>
      <c r="B217" s="19"/>
      <c r="C217" s="20">
        <v>2119</v>
      </c>
      <c r="D217" s="21" t="s">
        <v>230</v>
      </c>
      <c r="E217" s="13">
        <f>Table1[[#This Row],[Qty Entrada]]-Table1[[#This Row],[Qty Salida]]</f>
        <v>7</v>
      </c>
      <c r="F217" s="2" t="s">
        <v>25</v>
      </c>
      <c r="G217" s="14">
        <f>SUMIF([1]!Table3[Código Institucional],Existencia!C217:C449,[1]!Table3[Cantidad])</f>
        <v>12</v>
      </c>
      <c r="H217" s="14">
        <f>SUMIF([1]!Table2[Código Institucional],Existencia!C217:C449,[1]!Table2[Cantidad])</f>
        <v>5</v>
      </c>
      <c r="I217" s="4">
        <v>105</v>
      </c>
      <c r="J217" s="16">
        <f>I217*18%*E217</f>
        <v>132.29999999999998</v>
      </c>
      <c r="K217" s="17">
        <f>E217*I217+J217</f>
        <v>867.3</v>
      </c>
    </row>
    <row r="218" spans="1:20" x14ac:dyDescent="0.25">
      <c r="A218" s="34"/>
      <c r="B218" s="19"/>
      <c r="C218" s="20">
        <v>2149</v>
      </c>
      <c r="D218" s="21" t="s">
        <v>231</v>
      </c>
      <c r="E218" s="13">
        <f>Table1[[#This Row],[Qty Entrada]]-Table1[[#This Row],[Qty Salida]]</f>
        <v>12</v>
      </c>
      <c r="F218" s="2" t="s">
        <v>25</v>
      </c>
      <c r="G218" s="14">
        <f>SUMIF([1]!Table3[Código Institucional],Existencia!C218:C467,[1]!Table3[Cantidad])</f>
        <v>12</v>
      </c>
      <c r="H218" s="14">
        <f>SUMIF([1]!Table2[Código Institucional],Existencia!C218:C467,[1]!Table2[Cantidad])</f>
        <v>0</v>
      </c>
      <c r="I218" s="4">
        <v>80</v>
      </c>
      <c r="J218" s="16">
        <f>I218*18%*E218</f>
        <v>172.79999999999998</v>
      </c>
      <c r="K218" s="17">
        <f>E218*I218+J218</f>
        <v>1132.8</v>
      </c>
    </row>
    <row r="219" spans="1:20" x14ac:dyDescent="0.25">
      <c r="A219" s="35">
        <v>43698</v>
      </c>
      <c r="B219" s="10">
        <v>44687</v>
      </c>
      <c r="C219" s="11">
        <v>2040</v>
      </c>
      <c r="D219" s="12" t="s">
        <v>232</v>
      </c>
      <c r="E219" s="13">
        <f>Table1[[#This Row],[Qty Entrada]]-Table1[[#This Row],[Qty Salida]]</f>
        <v>2</v>
      </c>
      <c r="F219" s="2" t="s">
        <v>25</v>
      </c>
      <c r="G219" s="14">
        <f>SUMIF([1]!Table3[Código Institucional],Existencia!C219:C525,[1]!Table3[Cantidad])</f>
        <v>29</v>
      </c>
      <c r="H219" s="14">
        <f>SUMIF([1]!Table2[Código Institucional],Existencia!C219:C525,[1]!Table2[Cantidad])</f>
        <v>27</v>
      </c>
      <c r="I219" s="4">
        <v>190</v>
      </c>
      <c r="J219" s="16">
        <f t="shared" si="6"/>
        <v>68.399999999999991</v>
      </c>
      <c r="K219" s="17">
        <f t="shared" si="7"/>
        <v>448.4</v>
      </c>
      <c r="S219" s="5"/>
      <c r="T219" s="5"/>
    </row>
    <row r="220" spans="1:20" x14ac:dyDescent="0.25">
      <c r="A220" s="36"/>
      <c r="B220" s="19"/>
      <c r="C220" s="20">
        <v>2120</v>
      </c>
      <c r="D220" s="21" t="s">
        <v>233</v>
      </c>
      <c r="E220" s="13">
        <f>Table1[[#This Row],[Qty Entrada]]-Table1[[#This Row],[Qty Salida]]</f>
        <v>16</v>
      </c>
      <c r="F220" s="2" t="s">
        <v>25</v>
      </c>
      <c r="G220" s="14">
        <f>SUMIF([1]!Table3[Código Institucional],Existencia!C220:C451,[1]!Table3[Cantidad])</f>
        <v>16</v>
      </c>
      <c r="H220" s="14">
        <f>SUMIF([1]!Table2[Código Institucional],Existencia!C220:C451,[1]!Table2[Cantidad])</f>
        <v>0</v>
      </c>
      <c r="I220" s="4">
        <v>280</v>
      </c>
      <c r="J220" s="16">
        <f>I220*18%*E220</f>
        <v>806.4</v>
      </c>
      <c r="K220" s="17">
        <f>E220*I220+J220</f>
        <v>5286.4</v>
      </c>
      <c r="S220" s="5"/>
      <c r="T220" s="5"/>
    </row>
    <row r="221" spans="1:20" x14ac:dyDescent="0.25">
      <c r="A221" s="36"/>
      <c r="B221" s="19"/>
      <c r="C221" s="20">
        <v>2150</v>
      </c>
      <c r="D221" s="21" t="s">
        <v>234</v>
      </c>
      <c r="E221" s="13">
        <f>Table1[[#This Row],[Qty Entrada]]-Table1[[#This Row],[Qty Salida]]</f>
        <v>10</v>
      </c>
      <c r="F221" s="2" t="s">
        <v>25</v>
      </c>
      <c r="G221" s="14">
        <f>SUMIF([1]!Table3[Código Institucional],Existencia!C221:C470,[1]!Table3[Cantidad])</f>
        <v>10</v>
      </c>
      <c r="H221" s="14">
        <f>SUMIF([1]!Table2[Código Institucional],Existencia!C221:C470,[1]!Table2[Cantidad])</f>
        <v>0</v>
      </c>
      <c r="I221" s="4">
        <v>186</v>
      </c>
      <c r="J221" s="16">
        <f>I221*18%*E221</f>
        <v>334.79999999999995</v>
      </c>
      <c r="K221" s="17">
        <f>E221*I221+J221</f>
        <v>2194.8000000000002</v>
      </c>
      <c r="S221" s="5"/>
      <c r="T221" s="5"/>
    </row>
    <row r="222" spans="1:20" x14ac:dyDescent="0.25">
      <c r="A222" s="36">
        <v>43698</v>
      </c>
      <c r="B222" s="19">
        <v>44687</v>
      </c>
      <c r="C222" s="11">
        <v>2041</v>
      </c>
      <c r="D222" s="12" t="s">
        <v>235</v>
      </c>
      <c r="E222" s="13">
        <f>Table1[[#This Row],[Qty Entrada]]-Table1[[#This Row],[Qty Salida]]</f>
        <v>21</v>
      </c>
      <c r="F222" s="2" t="s">
        <v>25</v>
      </c>
      <c r="G222" s="14">
        <f>SUMIF([1]!Table3[Código Institucional],Existencia!C222:C526,[1]!Table3[Cantidad])</f>
        <v>30</v>
      </c>
      <c r="H222" s="14">
        <f>SUMIF([1]!Table2[Código Institucional],Existencia!C222:C526,[1]!Table2[Cantidad])</f>
        <v>9</v>
      </c>
      <c r="I222" s="4">
        <v>120</v>
      </c>
      <c r="J222" s="16">
        <f t="shared" si="6"/>
        <v>453.59999999999997</v>
      </c>
      <c r="K222" s="17">
        <f t="shared" si="7"/>
        <v>2973.6</v>
      </c>
      <c r="P222" s="37"/>
    </row>
    <row r="223" spans="1:20" x14ac:dyDescent="0.25">
      <c r="A223" s="36"/>
      <c r="B223" s="19"/>
      <c r="C223" s="20">
        <v>2157</v>
      </c>
      <c r="D223" s="21" t="s">
        <v>236</v>
      </c>
      <c r="E223" s="13">
        <f>Table1[[#This Row],[Qty Entrada]]-Table1[[#This Row],[Qty Salida]]</f>
        <v>9</v>
      </c>
      <c r="F223" s="2" t="s">
        <v>25</v>
      </c>
      <c r="G223" s="14">
        <f>SUMIF([1]!Table3[Código Institucional],Existencia!C223:C471,[1]!Table3[Cantidad])</f>
        <v>10</v>
      </c>
      <c r="H223" s="14">
        <f>SUMIF([1]!Table2[Código Institucional],Existencia!C223:C471,[1]!Table2[Cantidad])</f>
        <v>1</v>
      </c>
      <c r="I223" s="4">
        <v>270</v>
      </c>
      <c r="J223" s="16">
        <f>I223*18%*E223</f>
        <v>437.40000000000003</v>
      </c>
      <c r="K223" s="17">
        <f>E223*I223+J223</f>
        <v>2867.4</v>
      </c>
      <c r="P223" s="37"/>
    </row>
    <row r="224" spans="1:20" x14ac:dyDescent="0.25">
      <c r="A224" s="35">
        <v>43698</v>
      </c>
      <c r="B224" s="10">
        <v>44687</v>
      </c>
      <c r="C224" s="11">
        <v>2042</v>
      </c>
      <c r="D224" s="12" t="s">
        <v>237</v>
      </c>
      <c r="E224" s="13">
        <f>Table1[[#This Row],[Qty Entrada]]-Table1[[#This Row],[Qty Salida]]</f>
        <v>5</v>
      </c>
      <c r="F224" s="2" t="s">
        <v>25</v>
      </c>
      <c r="G224" s="14">
        <f>SUMIF([1]!Table3[Código Institucional],Existencia!C224:C527,[1]!Table3[Cantidad])</f>
        <v>13</v>
      </c>
      <c r="H224" s="14">
        <f>SUMIF([1]!Table2[Código Institucional],Existencia!C224:C527,[1]!Table2[Cantidad])</f>
        <v>8</v>
      </c>
      <c r="I224" s="4">
        <v>95</v>
      </c>
      <c r="J224" s="16">
        <f t="shared" si="6"/>
        <v>85.499999999999986</v>
      </c>
      <c r="K224" s="17">
        <f t="shared" si="7"/>
        <v>560.5</v>
      </c>
      <c r="P224" s="37"/>
    </row>
    <row r="225" spans="1:16" x14ac:dyDescent="0.25">
      <c r="A225" s="36"/>
      <c r="B225" s="19"/>
      <c r="C225" s="20">
        <v>2121</v>
      </c>
      <c r="D225" s="21" t="s">
        <v>238</v>
      </c>
      <c r="E225" s="13">
        <f>Table1[[#This Row],[Qty Entrada]]-Table1[[#This Row],[Qty Salida]]</f>
        <v>7</v>
      </c>
      <c r="F225" s="2" t="s">
        <v>25</v>
      </c>
      <c r="G225" s="14">
        <f>SUMIF([1]!Table3[Código Institucional],Existencia!C225:C454,[1]!Table3[Cantidad])</f>
        <v>7</v>
      </c>
      <c r="H225" s="14">
        <f>SUMIF([1]!Table2[Código Institucional],Existencia!C225:C454,[1]!Table2[Cantidad])</f>
        <v>0</v>
      </c>
      <c r="I225" s="4">
        <v>113</v>
      </c>
      <c r="J225" s="16">
        <f>I225*18%*E225</f>
        <v>142.38</v>
      </c>
      <c r="K225" s="17">
        <f>E225*I225+J225</f>
        <v>933.38</v>
      </c>
      <c r="P225" s="37"/>
    </row>
    <row r="226" spans="1:16" x14ac:dyDescent="0.25">
      <c r="A226" s="36"/>
      <c r="B226" s="19"/>
      <c r="C226" s="20">
        <v>2151</v>
      </c>
      <c r="D226" s="21" t="s">
        <v>239</v>
      </c>
      <c r="E226" s="13">
        <f>Table1[[#This Row],[Qty Entrada]]-Table1[[#This Row],[Qty Salida]]</f>
        <v>6</v>
      </c>
      <c r="F226" s="2" t="s">
        <v>25</v>
      </c>
      <c r="G226" s="14">
        <f>SUMIF([1]!Table3[Código Institucional],Existencia!C226:C474,[1]!Table3[Cantidad])</f>
        <v>6</v>
      </c>
      <c r="H226" s="14">
        <f>SUMIF([1]!Table2[Código Institucional],Existencia!C226:C474,[1]!Table2[Cantidad])</f>
        <v>0</v>
      </c>
      <c r="I226" s="4">
        <v>133</v>
      </c>
      <c r="J226" s="16">
        <f>I226*18%*E226</f>
        <v>143.63999999999999</v>
      </c>
      <c r="K226" s="17">
        <f>E226*I226+J226</f>
        <v>941.64</v>
      </c>
      <c r="P226" s="37"/>
    </row>
    <row r="227" spans="1:16" x14ac:dyDescent="0.25">
      <c r="A227" s="36"/>
      <c r="B227" s="19"/>
      <c r="C227" s="20">
        <v>2178</v>
      </c>
      <c r="D227" s="21" t="s">
        <v>240</v>
      </c>
      <c r="E227" s="13">
        <f>Table1[[#This Row],[Qty Entrada]]-Table1[[#This Row],[Qty Salida]]</f>
        <v>4</v>
      </c>
      <c r="F227" s="2" t="s">
        <v>25</v>
      </c>
      <c r="G227" s="14">
        <f>SUMIF([1]!Table3[Código Institucional],Existencia!C227:C485,[1]!Table3[Cantidad])</f>
        <v>5</v>
      </c>
      <c r="H227" s="14">
        <f>SUMIF([1]!Table2[Código Institucional],Existencia!C227:C485,[1]!Table2[Cantidad])</f>
        <v>1</v>
      </c>
      <c r="I227" s="4">
        <v>350</v>
      </c>
      <c r="J227" s="16">
        <f>I227*18%*E227</f>
        <v>252</v>
      </c>
      <c r="K227" s="17">
        <f>E227*I227+J227</f>
        <v>1652</v>
      </c>
      <c r="P227" s="37"/>
    </row>
    <row r="228" spans="1:16" x14ac:dyDescent="0.25">
      <c r="A228" s="18">
        <v>44687</v>
      </c>
      <c r="B228" s="19">
        <v>44687</v>
      </c>
      <c r="C228" s="11">
        <v>2043</v>
      </c>
      <c r="D228" s="12" t="s">
        <v>241</v>
      </c>
      <c r="E228" s="13">
        <f>Table1[[#This Row],[Qty Entrada]]-Table1[[#This Row],[Qty Salida]]</f>
        <v>11</v>
      </c>
      <c r="F228" s="2" t="s">
        <v>119</v>
      </c>
      <c r="G228" s="14">
        <f>SUMIF([1]!Table3[Código Institucional],Existencia!C228:C528,[1]!Table3[Cantidad])</f>
        <v>28</v>
      </c>
      <c r="H228" s="14">
        <f>SUMIF([1]!Table2[Código Institucional],Existencia!C228:C528,[1]!Table2[Cantidad])</f>
        <v>17</v>
      </c>
      <c r="I228" s="4">
        <v>14.3</v>
      </c>
      <c r="J228" s="16">
        <f t="shared" si="6"/>
        <v>28.314</v>
      </c>
      <c r="K228" s="17">
        <f t="shared" si="7"/>
        <v>185.614</v>
      </c>
      <c r="O228" s="38"/>
    </row>
    <row r="229" spans="1:16" x14ac:dyDescent="0.25">
      <c r="A229" s="35">
        <v>43698</v>
      </c>
      <c r="B229" s="10">
        <v>44687</v>
      </c>
      <c r="C229" s="11">
        <v>2044</v>
      </c>
      <c r="D229" s="12" t="s">
        <v>242</v>
      </c>
      <c r="E229" s="13">
        <f>Table1[[#This Row],[Qty Entrada]]-Table1[[#This Row],[Qty Salida]]</f>
        <v>0</v>
      </c>
      <c r="F229" s="2" t="s">
        <v>119</v>
      </c>
      <c r="G229" s="14">
        <f>SUMIF([1]!Table3[Código Institucional],Existencia!C229:C529,[1]!Table3[Cantidad])</f>
        <v>4</v>
      </c>
      <c r="H229" s="14">
        <f>SUMIF([1]!Table2[Código Institucional],Existencia!C229:C529,[1]!Table2[Cantidad])</f>
        <v>4</v>
      </c>
      <c r="I229" s="4">
        <v>215</v>
      </c>
      <c r="J229" s="16">
        <f t="shared" si="6"/>
        <v>0</v>
      </c>
      <c r="K229" s="17">
        <f t="shared" si="7"/>
        <v>0</v>
      </c>
      <c r="O229" s="38"/>
    </row>
    <row r="230" spans="1:16" x14ac:dyDescent="0.25">
      <c r="A230" s="36">
        <v>43698</v>
      </c>
      <c r="B230" s="19">
        <v>44687</v>
      </c>
      <c r="C230" s="20">
        <v>2046</v>
      </c>
      <c r="D230" s="21" t="s">
        <v>243</v>
      </c>
      <c r="E230" s="13">
        <f>Table1[[#This Row],[Qty Entrada]]-Table1[[#This Row],[Qty Salida]]</f>
        <v>-2</v>
      </c>
      <c r="F230" s="2" t="s">
        <v>119</v>
      </c>
      <c r="G230" s="14">
        <f>SUMIF([1]!Table3[Código Institucional],Existencia!C230:C531,[1]!Table3[Cantidad])</f>
        <v>14</v>
      </c>
      <c r="H230" s="14">
        <f>SUMIF([1]!Table2[Código Institucional],Existencia!C230:C531,[1]!Table2[Cantidad])</f>
        <v>16</v>
      </c>
      <c r="I230" s="39">
        <v>53</v>
      </c>
      <c r="J230" s="40">
        <f t="shared" si="6"/>
        <v>-19.079999999999998</v>
      </c>
      <c r="K230" s="17">
        <f t="shared" si="7"/>
        <v>-125.08</v>
      </c>
    </row>
    <row r="231" spans="1:16" x14ac:dyDescent="0.25">
      <c r="A231" s="36"/>
      <c r="B231" s="19"/>
      <c r="C231" s="20">
        <v>2122</v>
      </c>
      <c r="D231" s="21" t="s">
        <v>244</v>
      </c>
      <c r="E231" s="13">
        <f>Table1[[#This Row],[Qty Entrada]]-Table1[[#This Row],[Qty Salida]]</f>
        <v>13</v>
      </c>
      <c r="F231" s="2" t="s">
        <v>119</v>
      </c>
      <c r="G231" s="2">
        <f>SUMIF([1]!Table3[Código Institucional],Existencia!C231:C457,[1]!Table3[Cantidad])</f>
        <v>24</v>
      </c>
      <c r="H231" s="2">
        <f>SUMIF([1]!Table2[Código Institucional],Existencia!C231:C457,[1]!Table2[Cantidad])</f>
        <v>11</v>
      </c>
      <c r="I231" s="39">
        <v>102</v>
      </c>
      <c r="J231" s="16">
        <f t="shared" si="6"/>
        <v>238.68</v>
      </c>
      <c r="K231" s="17">
        <f t="shared" si="7"/>
        <v>1564.68</v>
      </c>
    </row>
    <row r="232" spans="1:16" x14ac:dyDescent="0.25">
      <c r="A232" s="36"/>
      <c r="B232" s="19"/>
      <c r="C232" s="20">
        <v>2154</v>
      </c>
      <c r="D232" s="21" t="s">
        <v>245</v>
      </c>
      <c r="E232" s="13">
        <f>Table1[[#This Row],[Qty Entrada]]-Table1[[#This Row],[Qty Salida]]</f>
        <v>25</v>
      </c>
      <c r="F232" s="2" t="s">
        <v>119</v>
      </c>
      <c r="G232" s="2">
        <f>SUMIF([1]!Table3[Código Institucional],Existencia!C232:C476,[1]!Table3[Cantidad])</f>
        <v>25</v>
      </c>
      <c r="H232" s="2">
        <f>SUMIF([1]!Table2[Código Institucional],Existencia!C232:C476,[1]!Table2[Cantidad])</f>
        <v>0</v>
      </c>
      <c r="I232" s="39">
        <v>170</v>
      </c>
      <c r="J232" s="16">
        <f t="shared" si="6"/>
        <v>765</v>
      </c>
      <c r="K232" s="17">
        <f t="shared" si="7"/>
        <v>5015</v>
      </c>
    </row>
    <row r="233" spans="1:16" x14ac:dyDescent="0.25">
      <c r="A233" s="36"/>
      <c r="B233" s="19"/>
      <c r="C233" s="20">
        <v>2114</v>
      </c>
      <c r="D233" s="21" t="s">
        <v>246</v>
      </c>
      <c r="E233" s="13">
        <f>Table1[[#This Row],[Qty Entrada]]-Table1[[#This Row],[Qty Salida]]</f>
        <v>8</v>
      </c>
      <c r="F233" s="2" t="s">
        <v>119</v>
      </c>
      <c r="G233" s="2">
        <f>SUMIF([1]!Table3[Código Institucional],Existencia!C233:C457,[1]!Table3[Cantidad])</f>
        <v>8</v>
      </c>
      <c r="H233" s="2">
        <f>SUMIF([1]!Table2[Código Institucional],Existencia!C233:C457,[1]!Table2[Cantidad])</f>
        <v>0</v>
      </c>
      <c r="I233" s="39">
        <v>35</v>
      </c>
      <c r="J233" s="16">
        <f t="shared" si="6"/>
        <v>50.4</v>
      </c>
      <c r="K233" s="17">
        <f t="shared" si="7"/>
        <v>330.4</v>
      </c>
    </row>
    <row r="234" spans="1:16" x14ac:dyDescent="0.25">
      <c r="A234" s="35">
        <v>43698</v>
      </c>
      <c r="B234" s="10">
        <v>44687</v>
      </c>
      <c r="C234" s="20">
        <v>2047</v>
      </c>
      <c r="D234" s="21" t="s">
        <v>247</v>
      </c>
      <c r="E234" s="13">
        <f>Table1[[#This Row],[Qty Entrada]]-Table1[[#This Row],[Qty Salida]]</f>
        <v>0</v>
      </c>
      <c r="F234" s="2" t="s">
        <v>119</v>
      </c>
      <c r="G234" s="2">
        <f>SUMIF([1]!Table3[Código Institucional],Existencia!C234:C532,[1]!Table3[Cantidad])</f>
        <v>18</v>
      </c>
      <c r="H234" s="2">
        <f>SUMIF([1]!Table2[Código Institucional],Existencia!C234:C532,[1]!Table2[Cantidad])</f>
        <v>18</v>
      </c>
      <c r="I234" s="39">
        <v>66</v>
      </c>
      <c r="J234" s="41">
        <f t="shared" si="6"/>
        <v>0</v>
      </c>
      <c r="K234" s="17">
        <f t="shared" si="7"/>
        <v>0</v>
      </c>
    </row>
    <row r="235" spans="1:16" x14ac:dyDescent="0.25">
      <c r="A235" s="36"/>
      <c r="B235" s="19"/>
      <c r="C235" s="20">
        <v>2115</v>
      </c>
      <c r="D235" s="21" t="s">
        <v>248</v>
      </c>
      <c r="E235" s="42">
        <f>Table1[[#This Row],[Qty Entrada]]-Table1[[#This Row],[Qty Salida]]</f>
        <v>10</v>
      </c>
      <c r="F235" s="2" t="s">
        <v>119</v>
      </c>
      <c r="G235" s="2">
        <f>SUMIF([1]!Table3[Código Institucional],Existencia!C235:C458,[1]!Table3[Cantidad])</f>
        <v>10</v>
      </c>
      <c r="H235" s="2">
        <f>SUMIF([1]!Table2[Código Institucional],Existencia!C235:C458,[1]!Table2[Cantidad])</f>
        <v>0</v>
      </c>
      <c r="I235" s="39">
        <v>319</v>
      </c>
      <c r="J235" s="43">
        <f t="shared" si="6"/>
        <v>574.19999999999993</v>
      </c>
      <c r="K235" s="17">
        <f t="shared" si="7"/>
        <v>3764.2</v>
      </c>
    </row>
    <row r="236" spans="1:16" x14ac:dyDescent="0.25">
      <c r="A236" s="36"/>
      <c r="B236" s="19"/>
      <c r="C236" s="20">
        <v>2153</v>
      </c>
      <c r="D236" s="21" t="s">
        <v>249</v>
      </c>
      <c r="E236" s="42">
        <f>Table1[[#This Row],[Qty Entrada]]-Table1[[#This Row],[Qty Salida]]</f>
        <v>15</v>
      </c>
      <c r="F236" s="2" t="s">
        <v>119</v>
      </c>
      <c r="G236" s="2">
        <f>SUMIF([1]!Table3[Código Institucional],Existencia!C236:C480,[1]!Table3[Cantidad])</f>
        <v>15</v>
      </c>
      <c r="H236" s="2">
        <f>SUMIF([1]!Table2[Código Institucional],Existencia!C236:C480,[1]!Table2[Cantidad])</f>
        <v>0</v>
      </c>
      <c r="I236" s="39">
        <v>260</v>
      </c>
      <c r="J236" s="43">
        <f t="shared" si="6"/>
        <v>702</v>
      </c>
      <c r="K236" s="17">
        <f t="shared" si="7"/>
        <v>4602</v>
      </c>
    </row>
    <row r="237" spans="1:16" x14ac:dyDescent="0.25">
      <c r="A237" s="36">
        <v>43698</v>
      </c>
      <c r="B237" s="19">
        <v>44687</v>
      </c>
      <c r="C237" s="20">
        <v>2048</v>
      </c>
      <c r="D237" s="21" t="s">
        <v>250</v>
      </c>
      <c r="E237" s="2">
        <v>0</v>
      </c>
      <c r="F237" s="2" t="s">
        <v>25</v>
      </c>
      <c r="G237" s="2">
        <f>SUMIF([1]!Table3[Código Institucional],Existencia!C237:C531,[1]!Table3[Cantidad])</f>
        <v>48</v>
      </c>
      <c r="H237" s="2">
        <f>SUMIF([1]!Table2[Código Institucional],Existencia!C237:C531,[1]!Table2[Cantidad])</f>
        <v>66</v>
      </c>
      <c r="I237" s="39">
        <v>27.5</v>
      </c>
      <c r="J237" s="43">
        <f t="shared" si="6"/>
        <v>0</v>
      </c>
      <c r="K237" s="17">
        <f t="shared" si="7"/>
        <v>0</v>
      </c>
    </row>
    <row r="238" spans="1:16" x14ac:dyDescent="0.25">
      <c r="A238" s="36"/>
      <c r="B238" s="19"/>
      <c r="C238" s="20">
        <v>2105</v>
      </c>
      <c r="D238" s="21" t="s">
        <v>251</v>
      </c>
      <c r="E238" s="2">
        <f>Table1[[#This Row],[Qty Entrada]]-Table1[[#This Row],[Qty Salida]]</f>
        <v>0</v>
      </c>
      <c r="F238" s="2" t="s">
        <v>25</v>
      </c>
      <c r="G238" s="2">
        <f>SUMIF([1]!Table3[Código Institucional],Existencia!C238:C454,[1]!Table3[Cantidad])</f>
        <v>84</v>
      </c>
      <c r="H238" s="2">
        <f>SUMIF([1]!Table2[Código Institucional],Existencia!C238:C454,[1]!Table2[Cantidad])</f>
        <v>84</v>
      </c>
      <c r="I238" s="39">
        <v>90</v>
      </c>
      <c r="J238" s="43">
        <f>I238*18%*E238</f>
        <v>0</v>
      </c>
      <c r="K238" s="17">
        <f>E238*I238+J238</f>
        <v>0</v>
      </c>
    </row>
    <row r="239" spans="1:16" x14ac:dyDescent="0.25">
      <c r="A239" s="36"/>
      <c r="B239" s="19"/>
      <c r="C239" s="20">
        <v>2159</v>
      </c>
      <c r="D239" s="21" t="s">
        <v>252</v>
      </c>
      <c r="E239" s="2">
        <f>Table1[[#This Row],[Qty Entrada]]-Table1[[#This Row],[Qty Salida]]</f>
        <v>68</v>
      </c>
      <c r="F239" s="2" t="s">
        <v>25</v>
      </c>
      <c r="G239" s="2">
        <f>SUMIF([1]!Table3[Código Institucional],Existencia!C239:C486,[1]!Table3[Cantidad])</f>
        <v>96</v>
      </c>
      <c r="H239" s="2">
        <f>SUMIF([1]!Table2[Código Institucional],Existencia!C239:C486,[1]!Table2[Cantidad])</f>
        <v>28</v>
      </c>
      <c r="I239" s="39">
        <v>93</v>
      </c>
      <c r="J239" s="43">
        <f>I239*18%*E239</f>
        <v>1138.32</v>
      </c>
      <c r="K239" s="17">
        <f>E239*I239+J239</f>
        <v>7462.32</v>
      </c>
    </row>
    <row r="240" spans="1:16" x14ac:dyDescent="0.25">
      <c r="A240" s="36"/>
      <c r="B240" s="19"/>
      <c r="C240" s="20">
        <v>2170</v>
      </c>
      <c r="D240" s="21" t="s">
        <v>253</v>
      </c>
      <c r="E240" s="2">
        <f>Table1[[#This Row],[Qty Entrada]]-Table1[[#This Row],[Qty Salida]]</f>
        <v>100</v>
      </c>
      <c r="F240" s="2" t="s">
        <v>25</v>
      </c>
      <c r="G240" s="2">
        <f>SUMIF([1]!Table3[Código Institucional],Existencia!C240:C496,[1]!Table3[Cantidad])</f>
        <v>100</v>
      </c>
      <c r="H240" s="2">
        <f>SUMIF([1]!Table2[Código Institucional],Existencia!C240:C496,[1]!Table2[Cantidad])</f>
        <v>0</v>
      </c>
      <c r="I240" s="39">
        <v>64</v>
      </c>
      <c r="J240" s="43">
        <f>I240*18%*E240</f>
        <v>1152</v>
      </c>
      <c r="K240" s="17">
        <f>E240*I240+J240</f>
        <v>7552</v>
      </c>
    </row>
    <row r="241" spans="1:17" x14ac:dyDescent="0.25">
      <c r="A241" s="35">
        <v>43698</v>
      </c>
      <c r="B241" s="10">
        <v>44687</v>
      </c>
      <c r="C241" s="20">
        <v>2050</v>
      </c>
      <c r="D241" s="21" t="s">
        <v>254</v>
      </c>
      <c r="E241" s="2">
        <f>Table1[[#This Row],[Qty Entrada]]-Table1[[#This Row],[Qty Salida]]</f>
        <v>5</v>
      </c>
      <c r="F241" s="2" t="s">
        <v>31</v>
      </c>
      <c r="G241" s="2">
        <f>SUMIF([1]!Table3[Código Institucional],Existencia!C241:C493,[1]!Table3[Cantidad])</f>
        <v>5</v>
      </c>
      <c r="H241" s="2">
        <f>SUMIF([1]!Table2[Código Institucional],Existencia!C241:C493,[1]!Table2[Cantidad])</f>
        <v>0</v>
      </c>
      <c r="I241" s="39">
        <v>106</v>
      </c>
      <c r="J241" s="43">
        <f t="shared" ref="J241:J245" si="8">I241*18%*E241</f>
        <v>95.399999999999991</v>
      </c>
      <c r="K241" s="17">
        <f t="shared" ref="K241:K245" si="9">E241*I241+J241</f>
        <v>625.4</v>
      </c>
    </row>
    <row r="242" spans="1:17" x14ac:dyDescent="0.25">
      <c r="A242" s="36"/>
      <c r="B242" s="19"/>
      <c r="C242" s="20">
        <v>2116</v>
      </c>
      <c r="D242" s="21" t="s">
        <v>255</v>
      </c>
      <c r="E242" s="2">
        <f>Table1[[#This Row],[Qty Entrada]]-Table1[[#This Row],[Qty Salida]]</f>
        <v>15</v>
      </c>
      <c r="F242" s="2" t="s">
        <v>31</v>
      </c>
      <c r="G242" s="2">
        <f>SUMIF([1]!Table3[Código Institucional],Existencia!C242:C461,[1]!Table3[Cantidad])</f>
        <v>15</v>
      </c>
      <c r="H242" s="2">
        <f>SUMIF([1]!Table2[Código Institucional],Existencia!C242:C461,[1]!Table2[Cantidad])</f>
        <v>0</v>
      </c>
      <c r="I242" s="39">
        <v>89</v>
      </c>
      <c r="J242" s="43">
        <f>I242*18%*E242</f>
        <v>240.29999999999998</v>
      </c>
      <c r="K242" s="17">
        <f>E242*I242+J242</f>
        <v>1575.3</v>
      </c>
    </row>
    <row r="243" spans="1:17" x14ac:dyDescent="0.25">
      <c r="A243" s="36">
        <v>43698</v>
      </c>
      <c r="B243" s="19">
        <v>44687</v>
      </c>
      <c r="C243" s="20">
        <v>2051</v>
      </c>
      <c r="D243" s="21" t="s">
        <v>256</v>
      </c>
      <c r="E243" s="2">
        <f>Table1[[#This Row],[Qty Entrada]]-Table1[[#This Row],[Qty Salida]]</f>
        <v>11</v>
      </c>
      <c r="F243" s="2" t="s">
        <v>31</v>
      </c>
      <c r="G243" s="2">
        <f>SUMIF([1]!Table3[Código Institucional],Existencia!C243:C489,[1]!Table3[Cantidad])</f>
        <v>13</v>
      </c>
      <c r="H243" s="2">
        <f>SUMIF([1]!Table2[Código Institucional],Existencia!C243:C489,[1]!Table2[Cantidad])</f>
        <v>2</v>
      </c>
      <c r="I243" s="39">
        <v>35</v>
      </c>
      <c r="J243" s="43">
        <f t="shared" si="8"/>
        <v>69.3</v>
      </c>
      <c r="K243" s="17">
        <f t="shared" si="9"/>
        <v>454.3</v>
      </c>
    </row>
    <row r="244" spans="1:17" x14ac:dyDescent="0.25">
      <c r="A244" s="35">
        <v>43698</v>
      </c>
      <c r="B244" s="10">
        <v>44687</v>
      </c>
      <c r="C244" s="20">
        <v>2052</v>
      </c>
      <c r="D244" s="21" t="s">
        <v>257</v>
      </c>
      <c r="E244" s="2">
        <f>Table1[[#This Row],[Qty Entrada]]-Table1[[#This Row],[Qty Salida]]</f>
        <v>0</v>
      </c>
      <c r="F244" s="2" t="s">
        <v>25</v>
      </c>
      <c r="G244" s="2">
        <f>SUMIF([1]!Table3[Código Institucional],Existencia!C244:C489,[1]!Table3[Cantidad])</f>
        <v>1</v>
      </c>
      <c r="H244" s="2">
        <f>SUMIF([1]!Table2[Código Institucional],Existencia!C244:C489,[1]!Table2[Cantidad])</f>
        <v>1</v>
      </c>
      <c r="I244" s="39">
        <v>198</v>
      </c>
      <c r="J244" s="43">
        <f t="shared" si="8"/>
        <v>0</v>
      </c>
      <c r="K244" s="17">
        <f t="shared" si="9"/>
        <v>0</v>
      </c>
    </row>
    <row r="245" spans="1:17" x14ac:dyDescent="0.25">
      <c r="A245" s="36">
        <v>43698</v>
      </c>
      <c r="B245" s="19">
        <v>44687</v>
      </c>
      <c r="C245" s="20">
        <v>2053</v>
      </c>
      <c r="D245" s="21" t="s">
        <v>258</v>
      </c>
      <c r="E245" s="2">
        <f>Table1[[#This Row],[Qty Entrada]]-Table1[[#This Row],[Qty Salida]]</f>
        <v>0</v>
      </c>
      <c r="F245" s="2" t="s">
        <v>25</v>
      </c>
      <c r="G245" s="2">
        <f>SUMIF([1]!Table3[Código Institucional],Existencia!C245:C486,[1]!Table3[Cantidad])</f>
        <v>12</v>
      </c>
      <c r="H245" s="2">
        <f>SUMIF([1]!Table2[Código Institucional],Existencia!C245:C486,[1]!Table2[Cantidad])</f>
        <v>12</v>
      </c>
      <c r="I245" s="39">
        <v>299</v>
      </c>
      <c r="J245" s="43">
        <f t="shared" si="8"/>
        <v>0</v>
      </c>
      <c r="K245" s="17">
        <f t="shared" si="9"/>
        <v>0</v>
      </c>
    </row>
    <row r="246" spans="1:17" x14ac:dyDescent="0.25">
      <c r="A246" s="36"/>
      <c r="B246" s="19"/>
      <c r="C246" s="20">
        <v>2108</v>
      </c>
      <c r="D246" s="21" t="s">
        <v>259</v>
      </c>
      <c r="E246" s="2">
        <f>Table1[[#This Row],[Qty Entrada]]-Table1[[#This Row],[Qty Salida]]</f>
        <v>5</v>
      </c>
      <c r="F246" s="2" t="s">
        <v>119</v>
      </c>
      <c r="G246" s="2">
        <f>SUMIF([1]!Table3[Código Institucional],Existencia!C246:C460,[1]!Table3[Cantidad])</f>
        <v>20</v>
      </c>
      <c r="H246" s="2">
        <f>SUMIF([1]!Table2[Código Institucional],Existencia!C246:C460,[1]!Table2[Cantidad])</f>
        <v>15</v>
      </c>
      <c r="I246" s="39">
        <v>330</v>
      </c>
      <c r="J246" s="43">
        <f>I246*18%*E246</f>
        <v>297</v>
      </c>
      <c r="K246" s="17">
        <f>E246*I246+J246</f>
        <v>1947</v>
      </c>
    </row>
    <row r="247" spans="1:17" x14ac:dyDescent="0.25">
      <c r="A247" s="36"/>
      <c r="B247" s="19"/>
      <c r="C247" s="20">
        <v>2142</v>
      </c>
      <c r="D247" s="21" t="s">
        <v>260</v>
      </c>
      <c r="E247" s="2">
        <f>Table1[[#This Row],[Qty Entrada]]-Table1[[#This Row],[Qty Salida]]</f>
        <v>40</v>
      </c>
      <c r="F247" s="2" t="s">
        <v>119</v>
      </c>
      <c r="G247" s="2">
        <f>SUMIF([1]!Table3[Código Institucional],Existencia!C247:C483,[1]!Table3[Cantidad])</f>
        <v>40</v>
      </c>
      <c r="H247" s="2">
        <f>SUMIF([1]!Table2[Código Institucional],Existencia!C247:C483,[1]!Table2[Cantidad])</f>
        <v>0</v>
      </c>
      <c r="I247" s="39">
        <v>58</v>
      </c>
      <c r="J247" s="43">
        <f>I247*18%*E247</f>
        <v>417.59999999999997</v>
      </c>
      <c r="K247" s="17">
        <f>E247*I247+J247</f>
        <v>2737.6</v>
      </c>
    </row>
    <row r="248" spans="1:17" x14ac:dyDescent="0.25">
      <c r="A248" s="35">
        <v>43698</v>
      </c>
      <c r="B248" s="10">
        <v>44687</v>
      </c>
      <c r="C248" s="20">
        <v>2054</v>
      </c>
      <c r="D248" s="21" t="s">
        <v>261</v>
      </c>
      <c r="E248" s="2">
        <f>Table1[[#This Row],[Qty Entrada]]-Table1[[#This Row],[Qty Salida]]</f>
        <v>0</v>
      </c>
      <c r="F248" s="2" t="s">
        <v>25</v>
      </c>
      <c r="G248" s="2">
        <f>SUMIF([1]!Table3[Código Institucional],Existencia!C248:C465,[1]!Table3[Cantidad])</f>
        <v>5</v>
      </c>
      <c r="H248" s="2">
        <f>SUMIF([1]!Table2[Código Institucional],Existencia!C248:C465,[1]!Table2[Cantidad])</f>
        <v>5</v>
      </c>
      <c r="I248" s="39">
        <v>364</v>
      </c>
      <c r="J248" s="43">
        <f>I248*16%*E248</f>
        <v>0</v>
      </c>
      <c r="K248" s="17">
        <f t="shared" ref="K248:K255" si="10">E248*I248+J248</f>
        <v>0</v>
      </c>
    </row>
    <row r="249" spans="1:17" x14ac:dyDescent="0.25">
      <c r="A249" s="36"/>
      <c r="B249" s="19"/>
      <c r="C249" s="20">
        <v>2099</v>
      </c>
      <c r="D249" s="21" t="s">
        <v>262</v>
      </c>
      <c r="E249" s="2">
        <f>Table1[[#This Row],[Qty Entrada]]-Table1[[#This Row],[Qty Salida]]</f>
        <v>0</v>
      </c>
      <c r="F249" s="2" t="s">
        <v>25</v>
      </c>
      <c r="G249" s="2">
        <f>SUMIF([1]!Table3[Código Institucional],Existencia!C249:C455,[1]!Table3[Cantidad])</f>
        <v>8</v>
      </c>
      <c r="H249" s="2">
        <f>SUMIF([1]!Table2[Código Institucional],Existencia!C249:C455,[1]!Table2[Cantidad])</f>
        <v>8</v>
      </c>
      <c r="I249" s="39">
        <v>396</v>
      </c>
      <c r="J249" s="43">
        <f>I249*18%*E249</f>
        <v>0</v>
      </c>
      <c r="K249" s="17">
        <f>E249*I249+J249</f>
        <v>0</v>
      </c>
    </row>
    <row r="250" spans="1:17" x14ac:dyDescent="0.25">
      <c r="A250" s="36"/>
      <c r="B250" s="19"/>
      <c r="C250" s="20">
        <v>2176</v>
      </c>
      <c r="D250" s="21" t="s">
        <v>263</v>
      </c>
      <c r="E250" s="2">
        <f>Table1[[#This Row],[Qty Entrada]]-Table1[[#This Row],[Qty Salida]]</f>
        <v>2</v>
      </c>
      <c r="F250" s="2" t="s">
        <v>25</v>
      </c>
      <c r="G250" s="2">
        <f>SUMIF([1]!Table3[Código Institucional],Existencia!C250:C508,[1]!Table3[Cantidad])</f>
        <v>3</v>
      </c>
      <c r="H250" s="2">
        <f>SUMIF([1]!Table2[Código Institucional],Existencia!C250:C508,[1]!Table2[Cantidad])</f>
        <v>1</v>
      </c>
      <c r="I250" s="39">
        <v>395</v>
      </c>
      <c r="J250" s="43">
        <f>I250*18%*E250</f>
        <v>142.19999999999999</v>
      </c>
      <c r="K250" s="17">
        <f>E250*I250+J250</f>
        <v>932.2</v>
      </c>
    </row>
    <row r="251" spans="1:17" x14ac:dyDescent="0.25">
      <c r="A251" s="36">
        <v>43698</v>
      </c>
      <c r="B251" s="44">
        <v>43731</v>
      </c>
      <c r="C251" s="20">
        <v>2055</v>
      </c>
      <c r="D251" s="21" t="s">
        <v>264</v>
      </c>
      <c r="E251" s="2">
        <f>Table1[[#This Row],[Qty Entrada]]-Table1[[#This Row],[Qty Salida]]</f>
        <v>2</v>
      </c>
      <c r="F251" s="2" t="s">
        <v>25</v>
      </c>
      <c r="G251" s="2">
        <f>SUMIF([1]!Table3[Código Institucional],Existencia!C251:C466,[1]!Table3[Cantidad])</f>
        <v>5</v>
      </c>
      <c r="H251" s="2">
        <f>SUMIF([1]!Table2[Código Institucional],Existencia!C251:C466,[1]!Table2[Cantidad])</f>
        <v>3</v>
      </c>
      <c r="I251" s="39">
        <v>518</v>
      </c>
      <c r="J251" s="43">
        <f>I251*16%*E251</f>
        <v>165.76</v>
      </c>
      <c r="K251" s="17">
        <f t="shared" si="10"/>
        <v>1201.76</v>
      </c>
      <c r="N251" s="24"/>
      <c r="O251" s="45"/>
    </row>
    <row r="252" spans="1:17" x14ac:dyDescent="0.25">
      <c r="A252" s="36"/>
      <c r="B252" s="44"/>
      <c r="C252" s="20">
        <v>2177</v>
      </c>
      <c r="D252" s="21" t="s">
        <v>265</v>
      </c>
      <c r="E252" s="2">
        <f>Table1[[#This Row],[Qty Entrada]]-Table1[[#This Row],[Qty Salida]]</f>
        <v>5</v>
      </c>
      <c r="F252" s="2" t="s">
        <v>119</v>
      </c>
      <c r="G252" s="2">
        <f>SUMIF([1]!Table3[Código Institucional],Existencia!C252:C509,[1]!Table3[Cantidad])</f>
        <v>5</v>
      </c>
      <c r="H252" s="2">
        <f>SUMIF([1]!Table2[Código Institucional],Existencia!C252:C509,[1]!Table2[Cantidad])</f>
        <v>0</v>
      </c>
      <c r="I252" s="39">
        <v>495</v>
      </c>
      <c r="J252" s="43">
        <f>I252*18%*E252</f>
        <v>445.5</v>
      </c>
      <c r="K252" s="17">
        <f>E252*I252+J252</f>
        <v>2920.5</v>
      </c>
      <c r="N252" s="24"/>
      <c r="O252" s="45"/>
    </row>
    <row r="253" spans="1:17" x14ac:dyDescent="0.25">
      <c r="A253" s="36">
        <v>43698</v>
      </c>
      <c r="B253" s="22">
        <v>43731</v>
      </c>
      <c r="C253" s="20">
        <v>2056</v>
      </c>
      <c r="D253" s="21" t="s">
        <v>266</v>
      </c>
      <c r="E253" s="2">
        <f>Table1[[#This Row],[Qty Entrada]]-Table1[[#This Row],[Qty Salida]]</f>
        <v>1</v>
      </c>
      <c r="F253" s="2" t="s">
        <v>31</v>
      </c>
      <c r="G253" s="2">
        <f>SUMIF([1]!Table3[Código Institucional],Existencia!C253:C466,[1]!Table3[Cantidad])</f>
        <v>1</v>
      </c>
      <c r="H253" s="2">
        <f>SUMIF([1]!Table2[Código Institucional],Existencia!C253:C466,[1]!Table2[Cantidad])</f>
        <v>0</v>
      </c>
      <c r="I253" s="39">
        <v>210</v>
      </c>
      <c r="J253" s="43">
        <f>I253*16%*E253</f>
        <v>33.6</v>
      </c>
      <c r="K253" s="17">
        <f t="shared" si="10"/>
        <v>243.6</v>
      </c>
    </row>
    <row r="254" spans="1:17" ht="15" hidden="1" customHeight="1" x14ac:dyDescent="0.25">
      <c r="A254" s="36">
        <v>43698</v>
      </c>
      <c r="B254" s="19">
        <v>44687</v>
      </c>
      <c r="C254" s="20">
        <v>2057</v>
      </c>
      <c r="D254" s="21" t="s">
        <v>267</v>
      </c>
      <c r="E254" s="2">
        <f>Table1[[#This Row],[Qty Entrada]]-Table1[[#This Row],[Qty Salida]]</f>
        <v>0</v>
      </c>
      <c r="F254" s="2" t="s">
        <v>25</v>
      </c>
      <c r="G254" s="2">
        <f>SUMIF([1]!Table3[Código Institucional],Existencia!C254:C466,[1]!Table3[Cantidad])</f>
        <v>12</v>
      </c>
      <c r="H254" s="2">
        <f>SUMIF([1]!Table2[Código Institucional],Existencia!C254:C466,[1]!Table2[Cantidad])</f>
        <v>12</v>
      </c>
      <c r="I254" s="39">
        <v>26</v>
      </c>
      <c r="J254" s="43">
        <f t="shared" ref="J254:J255" si="11">I254*18%*E254</f>
        <v>0</v>
      </c>
      <c r="K254" s="17">
        <f t="shared" si="10"/>
        <v>0</v>
      </c>
      <c r="Q254" s="24"/>
    </row>
    <row r="255" spans="1:17" x14ac:dyDescent="0.25">
      <c r="A255" s="36">
        <v>43698</v>
      </c>
      <c r="B255" s="19">
        <v>44687</v>
      </c>
      <c r="C255" s="20">
        <v>2058</v>
      </c>
      <c r="D255" s="21" t="s">
        <v>268</v>
      </c>
      <c r="E255" s="2">
        <f>Table1[[#This Row],[Qty Entrada]]-Table1[[#This Row],[Qty Salida]]</f>
        <v>2</v>
      </c>
      <c r="F255" s="2" t="s">
        <v>25</v>
      </c>
      <c r="G255" s="2">
        <f>SUMIF([1]!Table3[Código Institucional],Existencia!C255:C467,[1]!Table3[Cantidad])</f>
        <v>12</v>
      </c>
      <c r="H255" s="2">
        <f>SUMIF([1]!Table2[Código Institucional],Existencia!C255:C467,[1]!Table2[Cantidad])</f>
        <v>10</v>
      </c>
      <c r="I255" s="39">
        <v>235</v>
      </c>
      <c r="J255" s="43">
        <f t="shared" si="11"/>
        <v>84.6</v>
      </c>
      <c r="K255" s="17">
        <f t="shared" si="10"/>
        <v>554.6</v>
      </c>
      <c r="O255" s="38"/>
    </row>
    <row r="256" spans="1:17" x14ac:dyDescent="0.25">
      <c r="A256" s="36"/>
      <c r="B256" s="19"/>
      <c r="C256" s="20">
        <v>2123</v>
      </c>
      <c r="D256" s="21" t="s">
        <v>269</v>
      </c>
      <c r="E256" s="2">
        <f>Table1[[#This Row],[Qty Entrada]]-Table1[[#This Row],[Qty Salida]]</f>
        <v>10</v>
      </c>
      <c r="F256" s="2" t="s">
        <v>25</v>
      </c>
      <c r="G256" s="2">
        <f>SUMIF([1]!Table3[Código Institucional],Existencia!C256:C474,[1]!Table3[Cantidad])</f>
        <v>10</v>
      </c>
      <c r="H256" s="2">
        <f>SUMIF([1]!Table2[Código Institucional],Existencia!C256:C474,[1]!Table2[Cantidad])</f>
        <v>0</v>
      </c>
      <c r="I256" s="39">
        <v>230</v>
      </c>
      <c r="J256" s="43">
        <f>I256*18%*E256</f>
        <v>414</v>
      </c>
      <c r="K256" s="17">
        <f>E256*I256+J256</f>
        <v>2714</v>
      </c>
      <c r="O256" s="38"/>
    </row>
    <row r="257" spans="1:15" x14ac:dyDescent="0.25">
      <c r="A257" s="36"/>
      <c r="B257" s="19"/>
      <c r="C257" s="20">
        <v>2152</v>
      </c>
      <c r="D257" s="21" t="s">
        <v>270</v>
      </c>
      <c r="E257" s="2">
        <f>Table1[[#This Row],[Qty Entrada]]-Table1[[#This Row],[Qty Salida]]</f>
        <v>5</v>
      </c>
      <c r="F257" s="2" t="s">
        <v>25</v>
      </c>
      <c r="G257" s="2">
        <f>SUMIF([1]!Table3[Código Institucional],Existencia!C257:C497,[1]!Table3[Cantidad])</f>
        <v>5</v>
      </c>
      <c r="H257" s="2">
        <f>SUMIF([1]!Table2[Código Institucional],Existencia!C257:C497,[1]!Table2[Cantidad])</f>
        <v>0</v>
      </c>
      <c r="I257" s="39">
        <v>250</v>
      </c>
      <c r="J257" s="43">
        <f>I257*18%*E257</f>
        <v>225</v>
      </c>
      <c r="K257" s="17">
        <f>E257*I257+J257</f>
        <v>1475</v>
      </c>
      <c r="O257" s="38"/>
    </row>
    <row r="258" spans="1:15" x14ac:dyDescent="0.25">
      <c r="A258" s="36">
        <v>43698</v>
      </c>
      <c r="B258" s="44">
        <v>43731</v>
      </c>
      <c r="C258" s="20">
        <v>2059</v>
      </c>
      <c r="D258" s="21" t="s">
        <v>271</v>
      </c>
      <c r="E258" s="2">
        <f>Table1[[#This Row],[Qty Entrada]]-Table1[[#This Row],[Qty Salida]]</f>
        <v>0</v>
      </c>
      <c r="F258" s="2" t="s">
        <v>166</v>
      </c>
      <c r="G258" s="2">
        <f>SUMIF([1]!Table3[Código Institucional],Existencia!C258:C465,[1]!Table3[Cantidad])</f>
        <v>6</v>
      </c>
      <c r="H258" s="2">
        <f>SUMIF([1]!Table2[Código Institucional],Existencia!C258:C465,[1]!Table2[Cantidad])</f>
        <v>6</v>
      </c>
      <c r="I258" s="39">
        <v>135</v>
      </c>
      <c r="J258" s="43">
        <f t="shared" ref="J258" si="12">I258*18%*E258</f>
        <v>0</v>
      </c>
      <c r="K258" s="17">
        <f t="shared" ref="K258:K282" si="13">E258*I258+J258</f>
        <v>0</v>
      </c>
      <c r="N258" s="24"/>
    </row>
    <row r="259" spans="1:15" x14ac:dyDescent="0.25">
      <c r="A259" s="36"/>
      <c r="B259" s="44"/>
      <c r="C259" s="20">
        <v>2117</v>
      </c>
      <c r="D259" s="21" t="s">
        <v>272</v>
      </c>
      <c r="E259" s="2">
        <f>Table1[[#This Row],[Qty Entrada]]-Table1[[#This Row],[Qty Salida]]</f>
        <v>2</v>
      </c>
      <c r="F259" s="2" t="s">
        <v>166</v>
      </c>
      <c r="G259" s="2">
        <f>SUMIF([1]!Table3[Código Institucional],Existencia!C259:C472,[1]!Table3[Cantidad])</f>
        <v>10</v>
      </c>
      <c r="H259" s="2">
        <f>SUMIF([1]!Table2[Código Institucional],Existencia!C259:C472,[1]!Table2[Cantidad])</f>
        <v>8</v>
      </c>
      <c r="I259" s="39">
        <v>150</v>
      </c>
      <c r="J259" s="43">
        <f>I259*18%*E259</f>
        <v>54</v>
      </c>
      <c r="K259" s="17">
        <f t="shared" si="13"/>
        <v>354</v>
      </c>
      <c r="N259" s="24"/>
    </row>
    <row r="260" spans="1:15" x14ac:dyDescent="0.25">
      <c r="A260" s="36"/>
      <c r="B260" s="44"/>
      <c r="C260" s="20">
        <v>2147</v>
      </c>
      <c r="D260" s="21" t="s">
        <v>273</v>
      </c>
      <c r="E260" s="2">
        <f>Table1[[#This Row],[Qty Entrada]]-Table1[[#This Row],[Qty Salida]]</f>
        <v>15</v>
      </c>
      <c r="F260" s="2" t="s">
        <v>166</v>
      </c>
      <c r="G260" s="2">
        <f>SUMIF([1]!Table3[Código Institucional],Existencia!C260:C496,[1]!Table3[Cantidad])</f>
        <v>15</v>
      </c>
      <c r="H260" s="2">
        <f>SUMIF([1]!Table2[Código Institucional],Existencia!C260:C496,[1]!Table2[Cantidad])</f>
        <v>0</v>
      </c>
      <c r="I260" s="39">
        <v>95</v>
      </c>
      <c r="J260" s="43">
        <f>I260*18%*E260</f>
        <v>256.49999999999994</v>
      </c>
      <c r="K260" s="17">
        <f>E260*I260+J260</f>
        <v>1681.5</v>
      </c>
      <c r="N260" s="24"/>
    </row>
    <row r="261" spans="1:15" x14ac:dyDescent="0.25">
      <c r="A261" s="36"/>
      <c r="B261" s="44"/>
      <c r="C261" s="20">
        <v>2173</v>
      </c>
      <c r="D261" s="21" t="s">
        <v>274</v>
      </c>
      <c r="E261" s="2">
        <f>Table1[[#This Row],[Qty Entrada]]-Table1[[#This Row],[Qty Salida]]</f>
        <v>5</v>
      </c>
      <c r="F261" s="2" t="s">
        <v>166</v>
      </c>
      <c r="G261" s="2">
        <f>SUMIF([1]!Table3[Código Institucional],Existencia!C261:C516,[1]!Table3[Cantidad])</f>
        <v>5</v>
      </c>
      <c r="H261" s="2">
        <f>SUMIF([1]!Table2[Código Institucional],Existencia!C261:C516,[1]!Table2[Cantidad])</f>
        <v>0</v>
      </c>
      <c r="I261" s="39">
        <v>110</v>
      </c>
      <c r="J261" s="43">
        <f>I261*18%*E261</f>
        <v>99</v>
      </c>
      <c r="K261" s="17">
        <f>E261*I261+J261</f>
        <v>649</v>
      </c>
      <c r="N261" s="24"/>
    </row>
    <row r="262" spans="1:15" x14ac:dyDescent="0.25">
      <c r="A262" s="36" t="s">
        <v>275</v>
      </c>
      <c r="B262" s="19"/>
      <c r="C262" s="20">
        <v>2061</v>
      </c>
      <c r="D262" s="46" t="s">
        <v>276</v>
      </c>
      <c r="E262" s="2">
        <f>Table1[[#This Row],[Qty Entrada]]-Table1[[#This Row],[Qty Salida]]</f>
        <v>6</v>
      </c>
      <c r="F262" s="2" t="s">
        <v>25</v>
      </c>
      <c r="G262" s="2">
        <f>SUMIF([1]!Table3[Código Institucional],Existencia!C262:C464,[1]!Table3[Cantidad])</f>
        <v>6</v>
      </c>
      <c r="H262" s="2">
        <f>SUMIF([1]!Table2[Código Institucional],Existencia!C262:C464,[1]!Table2[Cantidad])</f>
        <v>0</v>
      </c>
      <c r="I262" s="39">
        <v>380</v>
      </c>
      <c r="J262" s="43">
        <f>I262*18%*E262</f>
        <v>410.4</v>
      </c>
      <c r="K262" s="17">
        <f t="shared" si="13"/>
        <v>2690.4</v>
      </c>
      <c r="O262" s="38"/>
    </row>
    <row r="263" spans="1:15" x14ac:dyDescent="0.25">
      <c r="A263" s="36"/>
      <c r="B263" s="19"/>
      <c r="C263" s="20">
        <v>2076</v>
      </c>
      <c r="D263" s="21" t="s">
        <v>277</v>
      </c>
      <c r="E263" s="2">
        <f>Table1[[#This Row],[Qty Entrada]]-Table1[[#This Row],[Qty Salida]]</f>
        <v>0</v>
      </c>
      <c r="F263" s="2" t="s">
        <v>25</v>
      </c>
      <c r="G263" s="2">
        <f>SUMIF([1]!Table3[Código Institucional],Existencia!C263:C474,[1]!Table3[Cantidad])</f>
        <v>40</v>
      </c>
      <c r="H263" s="2">
        <f>SUMIF([1]!Table2[Código Institucional],Existencia!C263:C474,[1]!Table2[Cantidad])</f>
        <v>40</v>
      </c>
      <c r="I263" s="39">
        <v>510</v>
      </c>
      <c r="J263" s="43">
        <f>I263*18%*E263</f>
        <v>0</v>
      </c>
      <c r="K263" s="17">
        <f t="shared" si="13"/>
        <v>0</v>
      </c>
      <c r="O263" s="38"/>
    </row>
    <row r="264" spans="1:15" x14ac:dyDescent="0.25">
      <c r="A264" s="36"/>
      <c r="B264" s="19"/>
      <c r="C264" s="20">
        <v>2077</v>
      </c>
      <c r="D264" s="21" t="s">
        <v>278</v>
      </c>
      <c r="E264" s="2">
        <f>Table1[[#This Row],[Qty Entrada]]-Table1[[#This Row],[Qty Salida]]</f>
        <v>0</v>
      </c>
      <c r="F264" s="2" t="s">
        <v>25</v>
      </c>
      <c r="G264" s="2">
        <f>SUMIF([1]!Table3[Código Institucional],Existencia!C264:C475,[1]!Table3[Cantidad])</f>
        <v>200</v>
      </c>
      <c r="H264" s="2">
        <f>SUMIF([1]!Table2[Código Institucional],Existencia!C264:C475,[1]!Table2[Cantidad])</f>
        <v>200</v>
      </c>
      <c r="I264" s="39">
        <v>85</v>
      </c>
      <c r="J264" s="43">
        <v>0</v>
      </c>
      <c r="K264" s="17">
        <f t="shared" si="13"/>
        <v>0</v>
      </c>
      <c r="O264" s="38"/>
    </row>
    <row r="265" spans="1:15" x14ac:dyDescent="0.25">
      <c r="A265" s="36"/>
      <c r="B265" s="19"/>
      <c r="C265" s="20">
        <v>2078</v>
      </c>
      <c r="D265" s="21" t="s">
        <v>279</v>
      </c>
      <c r="E265" s="2">
        <f>Table1[[#This Row],[Qty Entrada]]-Table1[[#This Row],[Qty Salida]]</f>
        <v>0</v>
      </c>
      <c r="F265" s="2" t="s">
        <v>25</v>
      </c>
      <c r="G265" s="2">
        <f>SUMIF([1]!Table3[Código Institucional],Existencia!C265:C475,[1]!Table3[Cantidad])</f>
        <v>80</v>
      </c>
      <c r="H265" s="2">
        <f>SUMIF([1]!Table2[Código Institucional],Existencia!C265:C475,[1]!Table2[Cantidad])</f>
        <v>80</v>
      </c>
      <c r="I265" s="39">
        <v>7.25</v>
      </c>
      <c r="J265" s="43">
        <v>0</v>
      </c>
      <c r="K265" s="17">
        <f t="shared" si="13"/>
        <v>0</v>
      </c>
      <c r="O265" s="38"/>
    </row>
    <row r="266" spans="1:15" x14ac:dyDescent="0.25">
      <c r="A266" s="36"/>
      <c r="B266" s="19"/>
      <c r="C266" s="20">
        <v>2079</v>
      </c>
      <c r="D266" s="21" t="s">
        <v>280</v>
      </c>
      <c r="E266" s="2">
        <f>Table1[[#This Row],[Qty Entrada]]-Table1[[#This Row],[Qty Salida]]</f>
        <v>0</v>
      </c>
      <c r="F266" s="2" t="s">
        <v>25</v>
      </c>
      <c r="G266" s="2">
        <f>SUMIF([1]!Table3[Código Institucional],Existencia!C266:C474,[1]!Table3[Cantidad])</f>
        <v>80</v>
      </c>
      <c r="H266" s="2">
        <f>SUMIF([1]!Table2[Código Institucional],Existencia!C266:C474,[1]!Table2[Cantidad])</f>
        <v>80</v>
      </c>
      <c r="I266" s="39">
        <v>7.95</v>
      </c>
      <c r="J266" s="43">
        <f>I266*18%*E266</f>
        <v>0</v>
      </c>
      <c r="K266" s="17">
        <f t="shared" si="13"/>
        <v>0</v>
      </c>
      <c r="O266" s="38"/>
    </row>
    <row r="267" spans="1:15" x14ac:dyDescent="0.25">
      <c r="A267" s="36"/>
      <c r="B267" s="19"/>
      <c r="C267" s="20">
        <v>2080</v>
      </c>
      <c r="D267" s="21" t="s">
        <v>281</v>
      </c>
      <c r="E267" s="2">
        <f>Table1[[#This Row],[Qty Entrada]]-Table1[[#This Row],[Qty Salida]]</f>
        <v>0</v>
      </c>
      <c r="F267" s="2" t="s">
        <v>25</v>
      </c>
      <c r="G267" s="2">
        <f>SUMIF([1]!Table3[Código Institucional],Existencia!C267:C475,[1]!Table3[Cantidad])</f>
        <v>40</v>
      </c>
      <c r="H267" s="2">
        <f>SUMIF([1]!Table2[Código Institucional],Existencia!C267:C475,[1]!Table2[Cantidad])</f>
        <v>40</v>
      </c>
      <c r="I267" s="39">
        <v>35</v>
      </c>
      <c r="J267" s="43">
        <f>I267*18%*E267</f>
        <v>0</v>
      </c>
      <c r="K267" s="17">
        <f t="shared" si="13"/>
        <v>0</v>
      </c>
      <c r="O267" s="38"/>
    </row>
    <row r="268" spans="1:15" x14ac:dyDescent="0.25">
      <c r="A268" s="36"/>
      <c r="B268" s="19"/>
      <c r="C268" s="20">
        <v>2081</v>
      </c>
      <c r="D268" s="21" t="s">
        <v>282</v>
      </c>
      <c r="E268" s="2">
        <f>Table1[[#This Row],[Qty Entrada]]-Table1[[#This Row],[Qty Salida]]</f>
        <v>0</v>
      </c>
      <c r="F268" s="2" t="s">
        <v>25</v>
      </c>
      <c r="G268" s="2">
        <f>SUMIF([1]!Table3[Código Institucional],Existencia!C268:C476,[1]!Table3[Cantidad])</f>
        <v>40</v>
      </c>
      <c r="H268" s="2">
        <f>SUMIF([1]!Table2[Código Institucional],Existencia!C268:C476,[1]!Table2[Cantidad])</f>
        <v>40</v>
      </c>
      <c r="I268" s="39">
        <v>125</v>
      </c>
      <c r="J268" s="43">
        <v>0</v>
      </c>
      <c r="K268" s="17">
        <f t="shared" si="13"/>
        <v>0</v>
      </c>
      <c r="O268" s="38"/>
    </row>
    <row r="269" spans="1:15" x14ac:dyDescent="0.25">
      <c r="A269" s="36"/>
      <c r="B269" s="19"/>
      <c r="C269" s="20">
        <v>2082</v>
      </c>
      <c r="D269" s="21" t="s">
        <v>283</v>
      </c>
      <c r="E269" s="2">
        <f>Table1[[#This Row],[Qty Entrada]]-Table1[[#This Row],[Qty Salida]]</f>
        <v>0</v>
      </c>
      <c r="F269" s="2" t="s">
        <v>25</v>
      </c>
      <c r="G269" s="2">
        <f>SUMIF([1]!Table3[Código Institucional],Existencia!C269:C475,[1]!Table3[Cantidad])</f>
        <v>80</v>
      </c>
      <c r="H269" s="2">
        <f>SUMIF([1]!Table2[Código Institucional],Existencia!C269:C475,[1]!Table2[Cantidad])</f>
        <v>80</v>
      </c>
      <c r="I269" s="39">
        <v>4.0999999999999996</v>
      </c>
      <c r="J269" s="43">
        <f>I269*18%*E269</f>
        <v>0</v>
      </c>
      <c r="K269" s="17">
        <f t="shared" si="13"/>
        <v>0</v>
      </c>
      <c r="O269" s="38"/>
    </row>
    <row r="270" spans="1:15" x14ac:dyDescent="0.25">
      <c r="A270" s="36"/>
      <c r="B270" s="19"/>
      <c r="C270" s="20">
        <v>2083</v>
      </c>
      <c r="D270" s="21" t="s">
        <v>284</v>
      </c>
      <c r="E270" s="2">
        <f>Table1[[#This Row],[Qty Entrada]]-Table1[[#This Row],[Qty Salida]]</f>
        <v>0</v>
      </c>
      <c r="F270" s="2" t="s">
        <v>25</v>
      </c>
      <c r="G270" s="2">
        <f>SUMIF([1]!Table3[Código Institucional],Existencia!C270:C475,[1]!Table3[Cantidad])</f>
        <v>40</v>
      </c>
      <c r="H270" s="2">
        <f>SUMIF([1]!Table2[Código Institucional],Existencia!C270:C475,[1]!Table2[Cantidad])</f>
        <v>40</v>
      </c>
      <c r="I270" s="39">
        <v>85</v>
      </c>
      <c r="J270" s="43">
        <f>I270*18%*E270</f>
        <v>0</v>
      </c>
      <c r="K270" s="17">
        <f t="shared" si="13"/>
        <v>0</v>
      </c>
      <c r="O270" s="38"/>
    </row>
    <row r="271" spans="1:15" x14ac:dyDescent="0.25">
      <c r="A271" s="36"/>
      <c r="B271" s="19"/>
      <c r="C271" s="20">
        <v>2084</v>
      </c>
      <c r="D271" s="21" t="s">
        <v>285</v>
      </c>
      <c r="E271" s="2">
        <f>Table1[[#This Row],[Qty Entrada]]-Table1[[#This Row],[Qty Salida]]</f>
        <v>0</v>
      </c>
      <c r="F271" s="2" t="s">
        <v>25</v>
      </c>
      <c r="G271" s="2">
        <f>SUMIF([1]!Table3[Código Institucional],Existencia!C271:C475,[1]!Table3[Cantidad])</f>
        <v>40</v>
      </c>
      <c r="H271" s="2">
        <f>SUMIF([1]!Table2[Código Institucional],Existencia!C271:C475,[1]!Table2[Cantidad])</f>
        <v>40</v>
      </c>
      <c r="I271" s="39">
        <v>120</v>
      </c>
      <c r="J271" s="43">
        <f>I271*18%*E271</f>
        <v>0</v>
      </c>
      <c r="K271" s="17">
        <f t="shared" si="13"/>
        <v>0</v>
      </c>
      <c r="O271" s="38"/>
    </row>
    <row r="272" spans="1:15" x14ac:dyDescent="0.25">
      <c r="A272" s="36"/>
      <c r="B272" s="19"/>
      <c r="C272" s="20">
        <v>2085</v>
      </c>
      <c r="D272" s="21" t="s">
        <v>286</v>
      </c>
      <c r="E272" s="2">
        <f>Table1[[#This Row],[Qty Entrada]]-Table1[[#This Row],[Qty Salida]]</f>
        <v>0</v>
      </c>
      <c r="F272" s="2" t="s">
        <v>25</v>
      </c>
      <c r="G272" s="2">
        <f>SUMIF([1]!Table3[Código Institucional],Existencia!C272:C475,[1]!Table3[Cantidad])</f>
        <v>40</v>
      </c>
      <c r="H272" s="2">
        <f>SUMIF([1]!Table2[Código Institucional],Existencia!C272:C475,[1]!Table2[Cantidad])</f>
        <v>40</v>
      </c>
      <c r="I272" s="39">
        <v>110</v>
      </c>
      <c r="J272" s="43">
        <v>0</v>
      </c>
      <c r="K272" s="17">
        <f t="shared" si="13"/>
        <v>0</v>
      </c>
      <c r="O272" s="38"/>
    </row>
    <row r="273" spans="1:15" x14ac:dyDescent="0.25">
      <c r="A273" s="36"/>
      <c r="B273" s="19"/>
      <c r="C273" s="20">
        <v>2086</v>
      </c>
      <c r="D273" s="21" t="s">
        <v>287</v>
      </c>
      <c r="E273" s="2">
        <f>Table1[[#This Row],[Qty Entrada]]-Table1[[#This Row],[Qty Salida]]</f>
        <v>0</v>
      </c>
      <c r="F273" s="2" t="s">
        <v>25</v>
      </c>
      <c r="G273" s="2">
        <f>SUMIF([1]!Table3[Código Institucional],Existencia!C273:C475,[1]!Table3[Cantidad])</f>
        <v>80</v>
      </c>
      <c r="H273" s="2">
        <f>SUMIF([1]!Table2[Código Institucional],Existencia!C273:C475,[1]!Table2[Cantidad])</f>
        <v>80</v>
      </c>
      <c r="I273" s="39">
        <v>35</v>
      </c>
      <c r="J273" s="43">
        <f>I273*18%*E273</f>
        <v>0</v>
      </c>
      <c r="K273" s="17">
        <f t="shared" si="13"/>
        <v>0</v>
      </c>
      <c r="O273" s="38"/>
    </row>
    <row r="274" spans="1:15" x14ac:dyDescent="0.25">
      <c r="A274" s="36"/>
      <c r="B274" s="19"/>
      <c r="C274" s="20">
        <v>2087</v>
      </c>
      <c r="D274" s="21" t="s">
        <v>288</v>
      </c>
      <c r="E274" s="2">
        <f>Table1[[#This Row],[Qty Entrada]]-Table1[[#This Row],[Qty Salida]]</f>
        <v>0</v>
      </c>
      <c r="F274" s="2" t="s">
        <v>25</v>
      </c>
      <c r="G274" s="2">
        <f>SUMIF([1]!Table3[Código Institucional],Existencia!C274:C473,[1]!Table3[Cantidad])</f>
        <v>80</v>
      </c>
      <c r="H274" s="2">
        <f>SUMIF([1]!Table2[Código Institucional],Existencia!C274:C473,[1]!Table2[Cantidad])</f>
        <v>80</v>
      </c>
      <c r="I274" s="39">
        <v>28</v>
      </c>
      <c r="J274" s="43">
        <f>I274*18%*E274</f>
        <v>0</v>
      </c>
      <c r="K274" s="17">
        <f t="shared" si="13"/>
        <v>0</v>
      </c>
      <c r="O274" s="38"/>
    </row>
    <row r="275" spans="1:15" x14ac:dyDescent="0.25">
      <c r="A275" s="36"/>
      <c r="B275" s="19"/>
      <c r="C275" s="20">
        <v>2088</v>
      </c>
      <c r="D275" s="21" t="s">
        <v>289</v>
      </c>
      <c r="E275" s="2">
        <f>Table1[[#This Row],[Qty Entrada]]-Table1[[#This Row],[Qty Salida]]</f>
        <v>0</v>
      </c>
      <c r="F275" s="2" t="s">
        <v>25</v>
      </c>
      <c r="G275" s="2">
        <f>SUMIF([1]!Table3[Código Institucional],Existencia!C275:C473,[1]!Table3[Cantidad])</f>
        <v>80</v>
      </c>
      <c r="H275" s="2">
        <f>SUMIF([1]!Table2[Código Institucional],Existencia!C275:C473,[1]!Table2[Cantidad])</f>
        <v>80</v>
      </c>
      <c r="I275" s="39">
        <v>7.08</v>
      </c>
      <c r="J275" s="43">
        <v>0</v>
      </c>
      <c r="K275" s="17">
        <f t="shared" si="13"/>
        <v>0</v>
      </c>
      <c r="O275" s="38"/>
    </row>
    <row r="276" spans="1:15" x14ac:dyDescent="0.25">
      <c r="A276" s="36"/>
      <c r="B276" s="19"/>
      <c r="C276" s="20">
        <v>2089</v>
      </c>
      <c r="D276" s="21" t="s">
        <v>290</v>
      </c>
      <c r="E276" s="2">
        <f>Table1[[#This Row],[Qty Entrada]]-Table1[[#This Row],[Qty Salida]]</f>
        <v>0</v>
      </c>
      <c r="F276" s="2" t="s">
        <v>25</v>
      </c>
      <c r="G276" s="2">
        <f>SUMIF([1]!Table3[Código Institucional],Existencia!C276:C474,[1]!Table3[Cantidad])</f>
        <v>80</v>
      </c>
      <c r="H276" s="2">
        <f>SUMIF([1]!Table2[Código Institucional],Existencia!C276:C474,[1]!Table2[Cantidad])</f>
        <v>80</v>
      </c>
      <c r="I276" s="39">
        <v>30</v>
      </c>
      <c r="J276" s="43">
        <v>0</v>
      </c>
      <c r="K276" s="17">
        <f t="shared" si="13"/>
        <v>0</v>
      </c>
      <c r="O276" s="38"/>
    </row>
    <row r="277" spans="1:15" x14ac:dyDescent="0.25">
      <c r="A277" s="36"/>
      <c r="B277" s="19"/>
      <c r="C277" s="20">
        <v>2090</v>
      </c>
      <c r="D277" s="21" t="s">
        <v>291</v>
      </c>
      <c r="E277" s="2">
        <f>Table1[[#This Row],[Qty Entrada]]-Table1[[#This Row],[Qty Salida]]</f>
        <v>0</v>
      </c>
      <c r="F277" s="2" t="s">
        <v>25</v>
      </c>
      <c r="G277" s="2">
        <f>SUMIF([1]!Table3[Código Institucional],Existencia!C277:C475,[1]!Table3[Cantidad])</f>
        <v>60</v>
      </c>
      <c r="H277" s="2">
        <f>SUMIF([1]!Table2[Código Institucional],Existencia!C277:C475,[1]!Table2[Cantidad])</f>
        <v>60</v>
      </c>
      <c r="I277" s="39">
        <v>16</v>
      </c>
      <c r="J277" s="43">
        <f>I277*18%*E277</f>
        <v>0</v>
      </c>
      <c r="K277" s="17">
        <f t="shared" si="13"/>
        <v>0</v>
      </c>
      <c r="O277" s="38"/>
    </row>
    <row r="278" spans="1:15" x14ac:dyDescent="0.25">
      <c r="A278" s="36"/>
      <c r="B278" s="19"/>
      <c r="C278" s="20">
        <v>2091</v>
      </c>
      <c r="D278" s="21" t="s">
        <v>292</v>
      </c>
      <c r="E278" s="2">
        <f>Table1[[#This Row],[Qty Entrada]]-Table1[[#This Row],[Qty Salida]]</f>
        <v>0</v>
      </c>
      <c r="F278" s="2" t="s">
        <v>25</v>
      </c>
      <c r="G278" s="2">
        <f>SUMIF([1]!Table3[Código Institucional],Existencia!C278:C476,[1]!Table3[Cantidad])</f>
        <v>160</v>
      </c>
      <c r="H278" s="2">
        <f>SUMIF([1]!Table2[Código Institucional],Existencia!C278:C476,[1]!Table2[Cantidad])</f>
        <v>160</v>
      </c>
      <c r="I278" s="39">
        <v>12</v>
      </c>
      <c r="J278" s="43">
        <f>I278*18%*E278</f>
        <v>0</v>
      </c>
      <c r="K278" s="17">
        <f t="shared" si="13"/>
        <v>0</v>
      </c>
      <c r="O278" s="38"/>
    </row>
    <row r="279" spans="1:15" x14ac:dyDescent="0.25">
      <c r="A279" s="36"/>
      <c r="B279" s="19"/>
      <c r="C279" s="20">
        <v>2092</v>
      </c>
      <c r="D279" s="21" t="s">
        <v>293</v>
      </c>
      <c r="E279" s="2">
        <f>Table1[[#This Row],[Qty Entrada]]-Table1[[#This Row],[Qty Salida]]</f>
        <v>0</v>
      </c>
      <c r="F279" s="2" t="s">
        <v>25</v>
      </c>
      <c r="G279" s="2">
        <f>SUMIF([1]!Table3[Código Institucional],Existencia!C279:C475,[1]!Table3[Cantidad])</f>
        <v>40</v>
      </c>
      <c r="H279" s="2">
        <f>SUMIF([1]!Table2[Código Institucional],Existencia!C279:C475,[1]!Table2[Cantidad])</f>
        <v>40</v>
      </c>
      <c r="I279" s="39">
        <v>125</v>
      </c>
      <c r="J279" s="43">
        <f>I279*18%*E279</f>
        <v>0</v>
      </c>
      <c r="K279" s="17">
        <f t="shared" si="13"/>
        <v>0</v>
      </c>
      <c r="N279" s="24"/>
      <c r="O279" s="38"/>
    </row>
    <row r="280" spans="1:15" x14ac:dyDescent="0.25">
      <c r="A280" s="36"/>
      <c r="B280" s="19"/>
      <c r="C280" s="20">
        <v>2093</v>
      </c>
      <c r="D280" s="21" t="s">
        <v>294</v>
      </c>
      <c r="E280" s="2">
        <f>Table1[[#This Row],[Qty Entrada]]-Table1[[#This Row],[Qty Salida]]</f>
        <v>0</v>
      </c>
      <c r="F280" s="2" t="s">
        <v>25</v>
      </c>
      <c r="G280" s="2">
        <f>SUMIF([1]!Table3[Código Institucional],Existencia!C280:C476,[1]!Table3[Cantidad])</f>
        <v>40</v>
      </c>
      <c r="H280" s="2">
        <f>SUMIF([1]!Table2[Código Institucional],Existencia!C280:C476,[1]!Table2[Cantidad])</f>
        <v>40</v>
      </c>
      <c r="I280" s="39">
        <v>110</v>
      </c>
      <c r="J280" s="43">
        <f>I280*18%*E280</f>
        <v>0</v>
      </c>
      <c r="K280" s="17">
        <f t="shared" si="13"/>
        <v>0</v>
      </c>
      <c r="N280" s="24"/>
      <c r="O280" s="38"/>
    </row>
    <row r="281" spans="1:15" x14ac:dyDescent="0.25">
      <c r="A281" s="36"/>
      <c r="B281" s="19"/>
      <c r="C281" s="20">
        <v>2094</v>
      </c>
      <c r="D281" s="21" t="s">
        <v>295</v>
      </c>
      <c r="E281" s="2">
        <f>Table1[[#This Row],[Qty Entrada]]-Table1[[#This Row],[Qty Salida]]</f>
        <v>0</v>
      </c>
      <c r="F281" s="2" t="s">
        <v>25</v>
      </c>
      <c r="G281" s="2">
        <f>SUMIF([1]!Table3[Código Institucional],Existencia!C281:C477,[1]!Table3[Cantidad])</f>
        <v>20</v>
      </c>
      <c r="H281" s="2">
        <f>SUMIF([1]!Table2[Código Institucional],Existencia!C281:C477,[1]!Table2[Cantidad])</f>
        <v>20</v>
      </c>
      <c r="I281" s="39">
        <v>16</v>
      </c>
      <c r="J281" s="43">
        <f>I281*18%*E281</f>
        <v>0</v>
      </c>
      <c r="K281" s="17">
        <f t="shared" si="13"/>
        <v>0</v>
      </c>
      <c r="N281" s="24"/>
      <c r="O281" s="38"/>
    </row>
    <row r="282" spans="1:15" x14ac:dyDescent="0.25">
      <c r="A282" s="36"/>
      <c r="B282" s="19"/>
      <c r="C282" s="20">
        <v>2095</v>
      </c>
      <c r="D282" s="21" t="s">
        <v>296</v>
      </c>
      <c r="E282" s="2">
        <f>Table1[[#This Row],[Qty Entrada]]-Table1[[#This Row],[Qty Salida]]</f>
        <v>0</v>
      </c>
      <c r="F282" s="2" t="s">
        <v>25</v>
      </c>
      <c r="G282" s="2">
        <f>SUMIF([1]!Table3[Código Institucional],Existencia!C282:C478,[1]!Table3[Cantidad])</f>
        <v>12</v>
      </c>
      <c r="H282" s="2">
        <f>SUMIF([1]!Table2[Código Institucional],Existencia!C282:C478,[1]!Table2[Cantidad])</f>
        <v>12</v>
      </c>
      <c r="I282" s="39">
        <v>195</v>
      </c>
      <c r="J282" s="43">
        <v>0</v>
      </c>
      <c r="K282" s="17">
        <f t="shared" si="13"/>
        <v>0</v>
      </c>
      <c r="N282" s="24"/>
      <c r="O282" s="38"/>
    </row>
    <row r="283" spans="1:15" x14ac:dyDescent="0.25">
      <c r="A283" s="36"/>
      <c r="B283" s="19"/>
      <c r="C283" s="20">
        <v>2179</v>
      </c>
      <c r="D283" s="21" t="s">
        <v>297</v>
      </c>
      <c r="E283" s="2">
        <f>Table1[[#This Row],[Qty Entrada]]-Table1[[#This Row],[Qty Salida]]</f>
        <v>2</v>
      </c>
      <c r="F283" s="2" t="s">
        <v>166</v>
      </c>
      <c r="G283" s="2">
        <f>SUMIF([1]!Table3[Código Institucional],Existencia!C283:C540,[1]!Table3[Cantidad])</f>
        <v>2</v>
      </c>
      <c r="H283" s="2">
        <f>SUMIF([1]!Table2[Código Institucional],Existencia!C283:C540,[1]!Table2[Cantidad])</f>
        <v>0</v>
      </c>
      <c r="I283" s="39">
        <v>195</v>
      </c>
      <c r="J283" s="43">
        <f>I283*18%*E283</f>
        <v>70.2</v>
      </c>
      <c r="K283" s="17">
        <f>E283*I283+J283</f>
        <v>460.2</v>
      </c>
      <c r="N283" s="24"/>
      <c r="O283" s="38"/>
    </row>
    <row r="284" spans="1:15" x14ac:dyDescent="0.25">
      <c r="A284" s="36"/>
      <c r="B284" s="19"/>
      <c r="C284" s="3">
        <v>2187</v>
      </c>
      <c r="D284" t="s">
        <v>298</v>
      </c>
      <c r="E284" s="2">
        <f>Table1[[#This Row],[Qty Entrada]]-Table1[[#This Row],[Qty Salida]]</f>
        <v>18</v>
      </c>
      <c r="F284" s="2" t="s">
        <v>25</v>
      </c>
      <c r="G284" s="2">
        <f>SUMIF([1]!Table3[Código Institucional],Existencia!C284:C415,[1]!Table3[Cantidad])</f>
        <v>18</v>
      </c>
      <c r="H284" s="2">
        <f>SUMIF([1]!Table2[Código Institucional],Existencia!C284:C415,[1]!Table2[Cantidad])</f>
        <v>0</v>
      </c>
      <c r="I284" s="39">
        <v>350</v>
      </c>
      <c r="J284" s="43">
        <f t="shared" ref="J284:J322" si="14">I284*18%*E284</f>
        <v>1134</v>
      </c>
      <c r="K284" s="17">
        <f t="shared" ref="K284:K322" si="15">E284*I284+J284</f>
        <v>7434</v>
      </c>
      <c r="N284" s="24"/>
      <c r="O284" s="38"/>
    </row>
    <row r="285" spans="1:15" x14ac:dyDescent="0.25">
      <c r="A285" s="36"/>
      <c r="B285" s="19"/>
      <c r="C285" s="3">
        <v>2188</v>
      </c>
      <c r="D285" t="s">
        <v>299</v>
      </c>
      <c r="E285" s="2">
        <f>Table1[[#This Row],[Qty Entrada]]-Table1[[#This Row],[Qty Salida]]</f>
        <v>25</v>
      </c>
      <c r="F285" s="2" t="s">
        <v>25</v>
      </c>
      <c r="G285" s="2">
        <f>SUMIF([1]!Table3[Código Institucional],Existencia!C285:C416,[1]!Table3[Cantidad])</f>
        <v>25</v>
      </c>
      <c r="H285" s="2">
        <f>SUMIF([1]!Table2[Código Institucional],Existencia!C285:C416,[1]!Table2[Cantidad])</f>
        <v>0</v>
      </c>
      <c r="I285" s="39">
        <v>25</v>
      </c>
      <c r="J285" s="43">
        <f t="shared" si="14"/>
        <v>112.5</v>
      </c>
      <c r="K285" s="17">
        <f t="shared" si="15"/>
        <v>737.5</v>
      </c>
      <c r="N285" s="24"/>
      <c r="O285" s="38"/>
    </row>
    <row r="286" spans="1:15" x14ac:dyDescent="0.25">
      <c r="A286" s="36"/>
      <c r="B286" s="19"/>
      <c r="C286" s="3">
        <v>2189</v>
      </c>
      <c r="D286" t="s">
        <v>300</v>
      </c>
      <c r="E286" s="2">
        <f>Table1[[#This Row],[Qty Entrada]]-Table1[[#This Row],[Qty Salida]]</f>
        <v>15</v>
      </c>
      <c r="F286" s="2" t="s">
        <v>25</v>
      </c>
      <c r="G286" s="2">
        <f>SUMIF([1]!Table3[Código Institucional],Existencia!C286:C417,[1]!Table3[Cantidad])</f>
        <v>15</v>
      </c>
      <c r="H286" s="2">
        <f>SUMIF([1]!Table2[Código Institucional],Existencia!C286:C417,[1]!Table2[Cantidad])</f>
        <v>0</v>
      </c>
      <c r="I286" s="39">
        <v>33</v>
      </c>
      <c r="J286" s="43">
        <f t="shared" si="14"/>
        <v>89.1</v>
      </c>
      <c r="K286" s="17">
        <f t="shared" si="15"/>
        <v>584.1</v>
      </c>
      <c r="N286" s="24"/>
      <c r="O286" s="38"/>
    </row>
    <row r="287" spans="1:15" x14ac:dyDescent="0.25">
      <c r="A287" s="36"/>
      <c r="B287" s="19"/>
      <c r="C287" s="3">
        <v>2190</v>
      </c>
      <c r="D287" t="s">
        <v>301</v>
      </c>
      <c r="E287" s="2">
        <f>Table1[[#This Row],[Qty Entrada]]-Table1[[#This Row],[Qty Salida]]</f>
        <v>15</v>
      </c>
      <c r="F287" s="2" t="s">
        <v>25</v>
      </c>
      <c r="G287" s="2">
        <f>SUMIF([1]!Table3[Código Institucional],Existencia!C287:C418,[1]!Table3[Cantidad])</f>
        <v>15</v>
      </c>
      <c r="H287" s="2">
        <f>SUMIF([1]!Table2[Código Institucional],Existencia!C287:C418,[1]!Table2[Cantidad])</f>
        <v>0</v>
      </c>
      <c r="I287" s="39">
        <v>48</v>
      </c>
      <c r="J287" s="43">
        <f t="shared" si="14"/>
        <v>129.60000000000002</v>
      </c>
      <c r="K287" s="17">
        <f t="shared" si="15"/>
        <v>849.6</v>
      </c>
      <c r="N287" s="24"/>
      <c r="O287" s="38"/>
    </row>
    <row r="288" spans="1:15" x14ac:dyDescent="0.25">
      <c r="A288" s="36"/>
      <c r="B288" s="19"/>
      <c r="C288" s="3">
        <v>2191</v>
      </c>
      <c r="D288" t="s">
        <v>302</v>
      </c>
      <c r="E288" s="2">
        <f>Table1[[#This Row],[Qty Entrada]]-Table1[[#This Row],[Qty Salida]]</f>
        <v>30</v>
      </c>
      <c r="F288" s="2" t="s">
        <v>25</v>
      </c>
      <c r="G288" s="2">
        <f>SUMIF([1]!Table3[Código Institucional],Existencia!C288:C419,[1]!Table3[Cantidad])</f>
        <v>30</v>
      </c>
      <c r="H288" s="2">
        <f>SUMIF([1]!Table2[Código Institucional],Existencia!C288:C419,[1]!Table2[Cantidad])</f>
        <v>0</v>
      </c>
      <c r="I288" s="39">
        <v>50</v>
      </c>
      <c r="J288" s="43">
        <f t="shared" si="14"/>
        <v>270</v>
      </c>
      <c r="K288" s="17">
        <f t="shared" si="15"/>
        <v>1770</v>
      </c>
      <c r="N288" s="24"/>
      <c r="O288" s="38"/>
    </row>
    <row r="289" spans="1:15" x14ac:dyDescent="0.25">
      <c r="A289" s="36"/>
      <c r="B289" s="19"/>
      <c r="C289" s="3">
        <v>2192</v>
      </c>
      <c r="D289" t="s">
        <v>303</v>
      </c>
      <c r="E289" s="2">
        <f>Table1[[#This Row],[Qty Entrada]]-Table1[[#This Row],[Qty Salida]]</f>
        <v>30</v>
      </c>
      <c r="F289" s="2" t="s">
        <v>25</v>
      </c>
      <c r="G289" s="2">
        <f>SUMIF([1]!Table3[Código Institucional],Existencia!C289:C420,[1]!Table3[Cantidad])</f>
        <v>30</v>
      </c>
      <c r="H289" s="2">
        <f>SUMIF([1]!Table2[Código Institucional],Existencia!C289:C420,[1]!Table2[Cantidad])</f>
        <v>0</v>
      </c>
      <c r="I289" s="39">
        <v>27</v>
      </c>
      <c r="J289" s="43">
        <f t="shared" si="14"/>
        <v>145.79999999999998</v>
      </c>
      <c r="K289" s="17">
        <f t="shared" si="15"/>
        <v>955.8</v>
      </c>
      <c r="N289" s="24"/>
      <c r="O289" s="38"/>
    </row>
    <row r="290" spans="1:15" x14ac:dyDescent="0.25">
      <c r="A290" s="36"/>
      <c r="B290" s="19"/>
      <c r="C290" s="3">
        <v>2193</v>
      </c>
      <c r="D290" t="s">
        <v>304</v>
      </c>
      <c r="E290" s="2">
        <f>Table1[[#This Row],[Qty Entrada]]-Table1[[#This Row],[Qty Salida]]</f>
        <v>10</v>
      </c>
      <c r="F290" s="2" t="s">
        <v>25</v>
      </c>
      <c r="G290" s="2">
        <f>SUMIF([1]!Table3[Código Institucional],Existencia!C290:C421,[1]!Table3[Cantidad])</f>
        <v>10</v>
      </c>
      <c r="H290" s="2">
        <f>SUMIF([1]!Table2[Código Institucional],Existencia!C290:C421,[1]!Table2[Cantidad])</f>
        <v>0</v>
      </c>
      <c r="I290" s="39">
        <v>26</v>
      </c>
      <c r="J290" s="43">
        <f t="shared" si="14"/>
        <v>46.8</v>
      </c>
      <c r="K290" s="17">
        <f t="shared" si="15"/>
        <v>306.8</v>
      </c>
      <c r="N290" s="24"/>
      <c r="O290" s="38"/>
    </row>
    <row r="291" spans="1:15" x14ac:dyDescent="0.25">
      <c r="A291" s="36"/>
      <c r="B291" s="19"/>
      <c r="C291" s="3">
        <v>2194</v>
      </c>
      <c r="D291" t="s">
        <v>305</v>
      </c>
      <c r="E291" s="2">
        <f>Table1[[#This Row],[Qty Entrada]]-Table1[[#This Row],[Qty Salida]]</f>
        <v>0</v>
      </c>
      <c r="F291" s="2" t="s">
        <v>25</v>
      </c>
      <c r="G291" s="2">
        <f>SUMIF([1]!Table3[Código Institucional],Existencia!C291:C422,[1]!Table3[Cantidad])</f>
        <v>40</v>
      </c>
      <c r="H291" s="2">
        <f>SUMIF([1]!Table2[Código Institucional],Existencia!C291:C422,[1]!Table2[Cantidad])</f>
        <v>40</v>
      </c>
      <c r="I291" s="39">
        <v>375</v>
      </c>
      <c r="J291" s="43">
        <f t="shared" si="14"/>
        <v>0</v>
      </c>
      <c r="K291" s="17">
        <f t="shared" si="15"/>
        <v>0</v>
      </c>
      <c r="N291" s="24"/>
      <c r="O291" s="38"/>
    </row>
    <row r="292" spans="1:15" x14ac:dyDescent="0.25">
      <c r="A292" s="36"/>
      <c r="B292" s="19"/>
      <c r="C292" s="3">
        <v>2195</v>
      </c>
      <c r="D292" t="s">
        <v>306</v>
      </c>
      <c r="E292" s="2">
        <f>Table1[[#This Row],[Qty Entrada]]-Table1[[#This Row],[Qty Salida]]</f>
        <v>0</v>
      </c>
      <c r="F292" s="2" t="s">
        <v>25</v>
      </c>
      <c r="G292" s="2">
        <f>SUMIF([1]!Table3[Código Institucional],Existencia!C292:C423,[1]!Table3[Cantidad])</f>
        <v>200</v>
      </c>
      <c r="H292" s="2">
        <f>SUMIF([1]!Table2[Código Institucional],Existencia!C292:C423,[1]!Table2[Cantidad])</f>
        <v>200</v>
      </c>
      <c r="I292" s="39">
        <v>70</v>
      </c>
      <c r="J292" s="43">
        <v>0</v>
      </c>
      <c r="K292" s="17">
        <f t="shared" si="15"/>
        <v>0</v>
      </c>
      <c r="N292" s="24"/>
      <c r="O292" s="38"/>
    </row>
    <row r="293" spans="1:15" x14ac:dyDescent="0.25">
      <c r="A293" s="36"/>
      <c r="B293" s="19"/>
      <c r="C293" s="3">
        <v>2196</v>
      </c>
      <c r="D293" t="s">
        <v>307</v>
      </c>
      <c r="E293" s="2">
        <f>Table1[[#This Row],[Qty Entrada]]-Table1[[#This Row],[Qty Salida]]</f>
        <v>0</v>
      </c>
      <c r="F293" s="2" t="s">
        <v>31</v>
      </c>
      <c r="G293" s="2">
        <f>SUMIF([1]!Table3[Código Institucional],Existencia!C293:C424,[1]!Table3[Cantidad])</f>
        <v>84</v>
      </c>
      <c r="H293" s="2">
        <f>SUMIF([1]!Table2[Código Institucional],Existencia!C293:C424,[1]!Table2[Cantidad])</f>
        <v>84</v>
      </c>
      <c r="I293" s="39">
        <v>5</v>
      </c>
      <c r="J293" s="43">
        <v>0</v>
      </c>
      <c r="K293" s="17">
        <f t="shared" si="15"/>
        <v>0</v>
      </c>
      <c r="N293" s="24"/>
      <c r="O293" s="38"/>
    </row>
    <row r="294" spans="1:15" x14ac:dyDescent="0.25">
      <c r="A294" s="36"/>
      <c r="B294" s="19"/>
      <c r="C294" s="3">
        <v>2197</v>
      </c>
      <c r="D294" t="s">
        <v>308</v>
      </c>
      <c r="E294" s="2">
        <f>Table1[[#This Row],[Qty Entrada]]-Table1[[#This Row],[Qty Salida]]</f>
        <v>0</v>
      </c>
      <c r="F294" s="2" t="s">
        <v>25</v>
      </c>
      <c r="G294" s="2">
        <f>SUMIF([1]!Table3[Código Institucional],Existencia!C294:C425,[1]!Table3[Cantidad])</f>
        <v>80</v>
      </c>
      <c r="H294" s="2">
        <f>SUMIF([1]!Table2[Código Institucional],Existencia!C294:C425,[1]!Table2[Cantidad])</f>
        <v>80</v>
      </c>
      <c r="I294" s="39">
        <v>12</v>
      </c>
      <c r="J294" s="43">
        <f t="shared" si="14"/>
        <v>0</v>
      </c>
      <c r="K294" s="17">
        <f t="shared" si="15"/>
        <v>0</v>
      </c>
      <c r="N294" s="24"/>
      <c r="O294" s="38"/>
    </row>
    <row r="295" spans="1:15" x14ac:dyDescent="0.25">
      <c r="A295" s="36"/>
      <c r="B295" s="19"/>
      <c r="C295" s="3">
        <v>2198</v>
      </c>
      <c r="D295" t="s">
        <v>309</v>
      </c>
      <c r="E295" s="2">
        <f>Table1[[#This Row],[Qty Entrada]]-Table1[[#This Row],[Qty Salida]]</f>
        <v>0</v>
      </c>
      <c r="F295" s="2" t="s">
        <v>25</v>
      </c>
      <c r="G295" s="2">
        <f>SUMIF([1]!Table3[Código Institucional],Existencia!C295:C426,[1]!Table3[Cantidad])</f>
        <v>40</v>
      </c>
      <c r="H295" s="2">
        <f>SUMIF([1]!Table2[Código Institucional],Existencia!C295:C426,[1]!Table2[Cantidad])</f>
        <v>40</v>
      </c>
      <c r="I295" s="39">
        <v>75</v>
      </c>
      <c r="J295" s="43">
        <f t="shared" si="14"/>
        <v>0</v>
      </c>
      <c r="K295" s="17">
        <f t="shared" si="15"/>
        <v>0</v>
      </c>
      <c r="N295" s="24"/>
      <c r="O295" s="38"/>
    </row>
    <row r="296" spans="1:15" x14ac:dyDescent="0.25">
      <c r="A296" s="36"/>
      <c r="B296" s="19"/>
      <c r="C296" s="3">
        <v>2199</v>
      </c>
      <c r="D296" t="s">
        <v>282</v>
      </c>
      <c r="E296" s="2">
        <f>Table1[[#This Row],[Qty Entrada]]-Table1[[#This Row],[Qty Salida]]</f>
        <v>0</v>
      </c>
      <c r="F296" s="2" t="s">
        <v>31</v>
      </c>
      <c r="G296" s="2">
        <f>SUMIF([1]!Table3[Código Institucional],Existencia!C296:C427,[1]!Table3[Cantidad])</f>
        <v>40</v>
      </c>
      <c r="H296" s="2">
        <f>SUMIF([1]!Table2[Código Institucional],Existencia!C296:C427,[1]!Table2[Cantidad])</f>
        <v>40</v>
      </c>
      <c r="I296" s="39">
        <v>95</v>
      </c>
      <c r="J296" s="43">
        <v>0</v>
      </c>
      <c r="K296" s="17">
        <f t="shared" si="15"/>
        <v>0</v>
      </c>
      <c r="N296" s="24"/>
      <c r="O296" s="38"/>
    </row>
    <row r="297" spans="1:15" x14ac:dyDescent="0.25">
      <c r="A297" s="36"/>
      <c r="B297" s="19"/>
      <c r="C297" s="3">
        <v>2200</v>
      </c>
      <c r="D297" t="s">
        <v>310</v>
      </c>
      <c r="E297" s="2">
        <f>Table1[[#This Row],[Qty Entrada]]-Table1[[#This Row],[Qty Salida]]</f>
        <v>0</v>
      </c>
      <c r="F297" s="2" t="s">
        <v>25</v>
      </c>
      <c r="G297" s="2">
        <f>SUMIF([1]!Table3[Código Institucional],Existencia!C297:C428,[1]!Table3[Cantidad])</f>
        <v>80</v>
      </c>
      <c r="H297" s="2">
        <f>SUMIF([1]!Table2[Código Institucional],Existencia!C297:C428,[1]!Table2[Cantidad])</f>
        <v>80</v>
      </c>
      <c r="I297" s="39">
        <v>18</v>
      </c>
      <c r="J297" s="43">
        <f t="shared" si="14"/>
        <v>0</v>
      </c>
      <c r="K297" s="17">
        <f t="shared" si="15"/>
        <v>0</v>
      </c>
      <c r="N297" s="24"/>
      <c r="O297" s="38"/>
    </row>
    <row r="298" spans="1:15" x14ac:dyDescent="0.25">
      <c r="A298" s="36"/>
      <c r="B298" s="19"/>
      <c r="C298" s="3">
        <v>2201</v>
      </c>
      <c r="D298" t="s">
        <v>311</v>
      </c>
      <c r="E298" s="2">
        <f>Table1[[#This Row],[Qty Entrada]]-Table1[[#This Row],[Qty Salida]]</f>
        <v>0</v>
      </c>
      <c r="F298" s="2" t="s">
        <v>25</v>
      </c>
      <c r="G298" s="2">
        <f>SUMIF([1]!Table3[Código Institucional],Existencia!C298:C429,[1]!Table3[Cantidad])</f>
        <v>40</v>
      </c>
      <c r="H298" s="2">
        <f>SUMIF([1]!Table2[Código Institucional],Existencia!C298:C429,[1]!Table2[Cantidad])</f>
        <v>40</v>
      </c>
      <c r="I298" s="39">
        <v>115</v>
      </c>
      <c r="J298" s="43">
        <f t="shared" si="14"/>
        <v>0</v>
      </c>
      <c r="K298" s="17">
        <f t="shared" si="15"/>
        <v>0</v>
      </c>
      <c r="N298" s="24"/>
      <c r="O298" s="38"/>
    </row>
    <row r="299" spans="1:15" x14ac:dyDescent="0.25">
      <c r="A299" s="36"/>
      <c r="B299" s="19"/>
      <c r="C299" s="3">
        <v>2202</v>
      </c>
      <c r="D299" t="s">
        <v>312</v>
      </c>
      <c r="E299" s="2">
        <f>Table1[[#This Row],[Qty Entrada]]-Table1[[#This Row],[Qty Salida]]</f>
        <v>0</v>
      </c>
      <c r="F299" s="2" t="s">
        <v>25</v>
      </c>
      <c r="G299" s="2">
        <f>SUMIF([1]!Table3[Código Institucional],Existencia!C299:C430,[1]!Table3[Cantidad])</f>
        <v>40</v>
      </c>
      <c r="H299" s="2">
        <f>SUMIF([1]!Table2[Código Institucional],Existencia!C299:C430,[1]!Table2[Cantidad])</f>
        <v>40</v>
      </c>
      <c r="I299" s="39">
        <v>85</v>
      </c>
      <c r="J299" s="43">
        <f t="shared" si="14"/>
        <v>0</v>
      </c>
      <c r="K299" s="17">
        <f t="shared" si="15"/>
        <v>0</v>
      </c>
      <c r="N299" s="24"/>
      <c r="O299" s="38"/>
    </row>
    <row r="300" spans="1:15" x14ac:dyDescent="0.25">
      <c r="A300" s="36"/>
      <c r="B300" s="19"/>
      <c r="C300" s="3">
        <v>2203</v>
      </c>
      <c r="D300" t="s">
        <v>313</v>
      </c>
      <c r="E300" s="2">
        <f>Table1[[#This Row],[Qty Entrada]]-Table1[[#This Row],[Qty Salida]]</f>
        <v>0</v>
      </c>
      <c r="F300" s="2" t="s">
        <v>25</v>
      </c>
      <c r="G300" s="2">
        <f>SUMIF([1]!Table3[Código Institucional],Existencia!C300:C431,[1]!Table3[Cantidad])</f>
        <v>40</v>
      </c>
      <c r="H300" s="2">
        <f>SUMIF([1]!Table2[Código Institucional],Existencia!C300:C431,[1]!Table2[Cantidad])</f>
        <v>40</v>
      </c>
      <c r="I300" s="39">
        <v>66</v>
      </c>
      <c r="J300" s="43">
        <v>0</v>
      </c>
      <c r="K300" s="17">
        <f t="shared" si="15"/>
        <v>0</v>
      </c>
      <c r="N300" s="24"/>
      <c r="O300" s="38"/>
    </row>
    <row r="301" spans="1:15" x14ac:dyDescent="0.25">
      <c r="A301" s="36"/>
      <c r="B301" s="19"/>
      <c r="C301" s="3">
        <v>2204</v>
      </c>
      <c r="D301" t="s">
        <v>314</v>
      </c>
      <c r="E301" s="2">
        <f>Table1[[#This Row],[Qty Entrada]]-Table1[[#This Row],[Qty Salida]]</f>
        <v>0</v>
      </c>
      <c r="F301" s="2" t="s">
        <v>25</v>
      </c>
      <c r="G301" s="2">
        <f>SUMIF([1]!Table3[Código Institucional],Existencia!C301:C432,[1]!Table3[Cantidad])</f>
        <v>80</v>
      </c>
      <c r="H301" s="2">
        <f>SUMIF([1]!Table2[Código Institucional],Existencia!C301:C432,[1]!Table2[Cantidad])</f>
        <v>80</v>
      </c>
      <c r="I301" s="39">
        <v>23</v>
      </c>
      <c r="J301" s="43">
        <f t="shared" si="14"/>
        <v>0</v>
      </c>
      <c r="K301" s="17">
        <f t="shared" si="15"/>
        <v>0</v>
      </c>
      <c r="N301" s="24"/>
      <c r="O301" s="38"/>
    </row>
    <row r="302" spans="1:15" x14ac:dyDescent="0.25">
      <c r="A302" s="36"/>
      <c r="B302" s="19"/>
      <c r="C302" s="3">
        <v>2205</v>
      </c>
      <c r="D302" t="s">
        <v>315</v>
      </c>
      <c r="E302" s="2">
        <f>Table1[[#This Row],[Qty Entrada]]-Table1[[#This Row],[Qty Salida]]</f>
        <v>0</v>
      </c>
      <c r="F302" s="2" t="s">
        <v>25</v>
      </c>
      <c r="G302" s="2">
        <f>SUMIF([1]!Table3[Código Institucional],Existencia!C302:C433,[1]!Table3[Cantidad])</f>
        <v>80</v>
      </c>
      <c r="H302" s="2">
        <f>SUMIF([1]!Table2[Código Institucional],Existencia!C302:C433,[1]!Table2[Cantidad])</f>
        <v>80</v>
      </c>
      <c r="I302" s="39">
        <v>26</v>
      </c>
      <c r="J302" s="43">
        <f t="shared" si="14"/>
        <v>0</v>
      </c>
      <c r="K302" s="17">
        <f t="shared" si="15"/>
        <v>0</v>
      </c>
      <c r="N302" s="24"/>
      <c r="O302" s="38"/>
    </row>
    <row r="303" spans="1:15" x14ac:dyDescent="0.25">
      <c r="A303" s="36"/>
      <c r="B303" s="19"/>
      <c r="C303" s="3">
        <v>2206</v>
      </c>
      <c r="D303" t="s">
        <v>316</v>
      </c>
      <c r="E303" s="2">
        <f>Table1[[#This Row],[Qty Entrada]]-Table1[[#This Row],[Qty Salida]]</f>
        <v>0</v>
      </c>
      <c r="F303" s="2" t="s">
        <v>25</v>
      </c>
      <c r="G303" s="2">
        <f>SUMIF([1]!Table3[Código Institucional],Existencia!C303:C434,[1]!Table3[Cantidad])</f>
        <v>80</v>
      </c>
      <c r="H303" s="2">
        <f>SUMIF([1]!Table2[Código Institucional],Existencia!C303:C434,[1]!Table2[Cantidad])</f>
        <v>80</v>
      </c>
      <c r="I303" s="39">
        <v>8.5</v>
      </c>
      <c r="J303" s="43">
        <v>0</v>
      </c>
      <c r="K303" s="17">
        <f t="shared" si="15"/>
        <v>0</v>
      </c>
      <c r="N303" s="24"/>
      <c r="O303" s="38"/>
    </row>
    <row r="304" spans="1:15" x14ac:dyDescent="0.25">
      <c r="A304" s="36"/>
      <c r="B304" s="19"/>
      <c r="C304" s="3">
        <v>2207</v>
      </c>
      <c r="D304" t="s">
        <v>317</v>
      </c>
      <c r="E304" s="2">
        <f>Table1[[#This Row],[Qty Entrada]]-Table1[[#This Row],[Qty Salida]]</f>
        <v>0</v>
      </c>
      <c r="F304" s="2" t="s">
        <v>25</v>
      </c>
      <c r="G304" s="2">
        <f>SUMIF([1]!Table3[Código Institucional],Existencia!C304:C435,[1]!Table3[Cantidad])</f>
        <v>60</v>
      </c>
      <c r="H304" s="2">
        <f>SUMIF([1]!Table2[Código Institucional],Existencia!C304:C435,[1]!Table2[Cantidad])</f>
        <v>60</v>
      </c>
      <c r="I304" s="39">
        <v>15</v>
      </c>
      <c r="J304" s="43">
        <f t="shared" si="14"/>
        <v>0</v>
      </c>
      <c r="K304" s="17">
        <f t="shared" si="15"/>
        <v>0</v>
      </c>
      <c r="N304" s="24"/>
      <c r="O304" s="38"/>
    </row>
    <row r="305" spans="1:15" x14ac:dyDescent="0.25">
      <c r="A305" s="36"/>
      <c r="B305" s="19"/>
      <c r="C305" s="3">
        <v>2208</v>
      </c>
      <c r="D305" t="s">
        <v>318</v>
      </c>
      <c r="E305" s="2">
        <f>Table1[[#This Row],[Qty Entrada]]-Table1[[#This Row],[Qty Salida]]</f>
        <v>0</v>
      </c>
      <c r="F305" s="2" t="s">
        <v>25</v>
      </c>
      <c r="G305" s="2">
        <f>SUMIF([1]!Table3[Código Institucional],Existencia!C305:C436,[1]!Table3[Cantidad])</f>
        <v>160</v>
      </c>
      <c r="H305" s="2">
        <f>SUMIF([1]!Table2[Código Institucional],Existencia!C305:C436,[1]!Table2[Cantidad])</f>
        <v>160</v>
      </c>
      <c r="I305" s="39">
        <v>5.25</v>
      </c>
      <c r="J305" s="43">
        <f t="shared" si="14"/>
        <v>0</v>
      </c>
      <c r="K305" s="17">
        <f t="shared" si="15"/>
        <v>0</v>
      </c>
      <c r="N305" s="24"/>
      <c r="O305" s="38"/>
    </row>
    <row r="306" spans="1:15" x14ac:dyDescent="0.25">
      <c r="A306" s="36"/>
      <c r="B306" s="19"/>
      <c r="C306" s="3">
        <v>2209</v>
      </c>
      <c r="D306" t="s">
        <v>319</v>
      </c>
      <c r="E306" s="2">
        <f>Table1[[#This Row],[Qty Entrada]]-Table1[[#This Row],[Qty Salida]]</f>
        <v>0</v>
      </c>
      <c r="F306" s="2" t="s">
        <v>25</v>
      </c>
      <c r="G306" s="2">
        <f>SUMIF([1]!Table3[Código Institucional],Existencia!C306:C437,[1]!Table3[Cantidad])</f>
        <v>40</v>
      </c>
      <c r="H306" s="2">
        <f>SUMIF([1]!Table2[Código Institucional],Existencia!C306:C437,[1]!Table2[Cantidad])</f>
        <v>40</v>
      </c>
      <c r="I306" s="39">
        <v>100</v>
      </c>
      <c r="J306" s="43">
        <f t="shared" si="14"/>
        <v>0</v>
      </c>
      <c r="K306" s="17">
        <f t="shared" si="15"/>
        <v>0</v>
      </c>
      <c r="N306" s="24"/>
      <c r="O306" s="38"/>
    </row>
    <row r="307" spans="1:15" x14ac:dyDescent="0.25">
      <c r="A307" s="36"/>
      <c r="B307" s="19"/>
      <c r="C307" s="3">
        <v>2210</v>
      </c>
      <c r="D307" t="s">
        <v>320</v>
      </c>
      <c r="E307" s="2">
        <f>Table1[[#This Row],[Qty Entrada]]-Table1[[#This Row],[Qty Salida]]</f>
        <v>0</v>
      </c>
      <c r="F307" s="2" t="s">
        <v>25</v>
      </c>
      <c r="G307" s="2">
        <f>SUMIF([1]!Table3[Código Institucional],Existencia!C307:C438,[1]!Table3[Cantidad])</f>
        <v>40</v>
      </c>
      <c r="H307" s="2">
        <f>SUMIF([1]!Table2[Código Institucional],Existencia!C307:C438,[1]!Table2[Cantidad])</f>
        <v>40</v>
      </c>
      <c r="I307" s="39">
        <v>41</v>
      </c>
      <c r="J307" s="43">
        <f t="shared" si="14"/>
        <v>0</v>
      </c>
      <c r="K307" s="17">
        <f t="shared" si="15"/>
        <v>0</v>
      </c>
      <c r="N307" s="24"/>
      <c r="O307" s="38"/>
    </row>
    <row r="308" spans="1:15" x14ac:dyDescent="0.25">
      <c r="A308" s="36"/>
      <c r="B308" s="19"/>
      <c r="C308" s="3">
        <v>2211</v>
      </c>
      <c r="D308" t="s">
        <v>321</v>
      </c>
      <c r="E308" s="2">
        <f>Table1[[#This Row],[Qty Entrada]]-Table1[[#This Row],[Qty Salida]]</f>
        <v>0</v>
      </c>
      <c r="F308" s="2" t="s">
        <v>25</v>
      </c>
      <c r="G308" s="2">
        <f>SUMIF([1]!Table3[Código Institucional],Existencia!C308:C439,[1]!Table3[Cantidad])</f>
        <v>40</v>
      </c>
      <c r="H308" s="2">
        <f>SUMIF([1]!Table2[Código Institucional],Existencia!C308:C439,[1]!Table2[Cantidad])</f>
        <v>40</v>
      </c>
      <c r="I308" s="39">
        <v>125</v>
      </c>
      <c r="J308" s="43">
        <v>0</v>
      </c>
      <c r="K308" s="17">
        <f t="shared" si="15"/>
        <v>0</v>
      </c>
      <c r="N308" s="24"/>
      <c r="O308" s="38"/>
    </row>
    <row r="309" spans="1:15" x14ac:dyDescent="0.25">
      <c r="A309" s="36"/>
      <c r="B309" s="19"/>
      <c r="C309" s="3">
        <v>2212</v>
      </c>
      <c r="D309" t="s">
        <v>171</v>
      </c>
      <c r="E309" s="2">
        <f>Table1[[#This Row],[Qty Entrada]]-Table1[[#This Row],[Qty Salida]]</f>
        <v>20</v>
      </c>
      <c r="F309" s="2" t="s">
        <v>25</v>
      </c>
      <c r="G309" s="2">
        <f>SUMIF([1]!Table3[Código Institucional],Existencia!C309:C440,[1]!Table3[Cantidad])</f>
        <v>20</v>
      </c>
      <c r="H309" s="2">
        <f>SUMIF([1]!Table2[Código Institucional],Existencia!C309:C440,[1]!Table2[Cantidad])</f>
        <v>0</v>
      </c>
      <c r="I309" s="39">
        <v>247</v>
      </c>
      <c r="J309" s="43">
        <f>I309*16%*E309</f>
        <v>790.40000000000009</v>
      </c>
      <c r="K309" s="17">
        <f t="shared" si="15"/>
        <v>5730.4</v>
      </c>
      <c r="N309" s="24"/>
      <c r="O309" s="38"/>
    </row>
    <row r="310" spans="1:15" x14ac:dyDescent="0.25">
      <c r="A310" s="36"/>
      <c r="B310" s="19"/>
      <c r="C310" s="3">
        <v>2213</v>
      </c>
      <c r="D310" t="s">
        <v>322</v>
      </c>
      <c r="E310" s="2">
        <f>Table1[[#This Row],[Qty Entrada]]-Table1[[#This Row],[Qty Salida]]</f>
        <v>6</v>
      </c>
      <c r="F310" s="2" t="s">
        <v>119</v>
      </c>
      <c r="G310" s="2">
        <f>SUMIF([1]!Table3[Código Institucional],Existencia!C310:C441,[1]!Table3[Cantidad])</f>
        <v>6</v>
      </c>
      <c r="H310" s="2">
        <f>SUMIF([1]!Table2[Código Institucional],Existencia!C310:C441,[1]!Table2[Cantidad])</f>
        <v>0</v>
      </c>
      <c r="I310" s="39">
        <v>316</v>
      </c>
      <c r="J310" s="43">
        <f t="shared" si="14"/>
        <v>341.28</v>
      </c>
      <c r="K310" s="17">
        <f t="shared" si="15"/>
        <v>2237.2799999999997</v>
      </c>
      <c r="N310" s="24"/>
      <c r="O310" s="38"/>
    </row>
    <row r="311" spans="1:15" x14ac:dyDescent="0.25">
      <c r="A311" s="36"/>
      <c r="B311" s="19"/>
      <c r="C311" s="3">
        <v>2214</v>
      </c>
      <c r="D311" t="s">
        <v>323</v>
      </c>
      <c r="E311" s="2">
        <f>Table1[[#This Row],[Qty Entrada]]-Table1[[#This Row],[Qty Salida]]</f>
        <v>25</v>
      </c>
      <c r="F311" s="2" t="s">
        <v>119</v>
      </c>
      <c r="G311" s="2">
        <f>SUMIF([1]!Table3[Código Institucional],Existencia!C311:C442,[1]!Table3[Cantidad])</f>
        <v>25</v>
      </c>
      <c r="H311" s="2">
        <f>SUMIF([1]!Table2[Código Institucional],Existencia!C311:C442,[1]!Table2[Cantidad])</f>
        <v>0</v>
      </c>
      <c r="I311" s="39">
        <v>28</v>
      </c>
      <c r="J311" s="43">
        <f t="shared" si="14"/>
        <v>126</v>
      </c>
      <c r="K311" s="17">
        <f t="shared" si="15"/>
        <v>826</v>
      </c>
      <c r="N311" s="24"/>
      <c r="O311" s="38"/>
    </row>
    <row r="312" spans="1:15" x14ac:dyDescent="0.25">
      <c r="A312" s="36"/>
      <c r="B312" s="19"/>
      <c r="C312" s="3">
        <v>2215</v>
      </c>
      <c r="D312" t="s">
        <v>324</v>
      </c>
      <c r="E312" s="2">
        <f>Table1[[#This Row],[Qty Entrada]]-Table1[[#This Row],[Qty Salida]]</f>
        <v>80</v>
      </c>
      <c r="F312" s="2" t="s">
        <v>25</v>
      </c>
      <c r="G312" s="2">
        <f>SUMIF([1]!Table3[Código Institucional],Existencia!C312:C443,[1]!Table3[Cantidad])</f>
        <v>80</v>
      </c>
      <c r="H312" s="2">
        <f>SUMIF([1]!Table2[Código Institucional],Existencia!C312:C443,[1]!Table2[Cantidad])</f>
        <v>0</v>
      </c>
      <c r="I312" s="39">
        <v>54</v>
      </c>
      <c r="J312" s="43">
        <f t="shared" si="14"/>
        <v>777.59999999999991</v>
      </c>
      <c r="K312" s="17">
        <f t="shared" si="15"/>
        <v>5097.6000000000004</v>
      </c>
      <c r="N312" s="24"/>
      <c r="O312" s="38"/>
    </row>
    <row r="313" spans="1:15" x14ac:dyDescent="0.25">
      <c r="A313" s="36"/>
      <c r="B313" s="19"/>
      <c r="C313" s="3">
        <v>2216</v>
      </c>
      <c r="D313" t="s">
        <v>325</v>
      </c>
      <c r="E313" s="2">
        <f>Table1[[#This Row],[Qty Entrada]]-Table1[[#This Row],[Qty Salida]]</f>
        <v>48</v>
      </c>
      <c r="F313" s="2" t="s">
        <v>25</v>
      </c>
      <c r="G313" s="2">
        <f>SUMIF([1]!Table3[Código Institucional],Existencia!C313:C444,[1]!Table3[Cantidad])</f>
        <v>48</v>
      </c>
      <c r="H313" s="2">
        <f>SUMIF([1]!Table2[Código Institucional],Existencia!C313:C444,[1]!Table2[Cantidad])</f>
        <v>0</v>
      </c>
      <c r="I313" s="39">
        <v>108</v>
      </c>
      <c r="J313" s="43">
        <f t="shared" si="14"/>
        <v>933.11999999999989</v>
      </c>
      <c r="K313" s="17">
        <f t="shared" si="15"/>
        <v>6117.12</v>
      </c>
      <c r="N313" s="24"/>
      <c r="O313" s="38"/>
    </row>
    <row r="314" spans="1:15" x14ac:dyDescent="0.25">
      <c r="A314" s="36"/>
      <c r="B314" s="19"/>
      <c r="C314" s="3">
        <v>2217</v>
      </c>
      <c r="D314" t="s">
        <v>326</v>
      </c>
      <c r="E314" s="2">
        <f>Table1[[#This Row],[Qty Entrada]]-Table1[[#This Row],[Qty Salida]]</f>
        <v>60</v>
      </c>
      <c r="F314" s="2" t="s">
        <v>119</v>
      </c>
      <c r="G314" s="2">
        <f>SUMIF([1]!Table3[Código Institucional],Existencia!C314:C445,[1]!Table3[Cantidad])</f>
        <v>60</v>
      </c>
      <c r="H314" s="2">
        <f>SUMIF([1]!Table2[Código Institucional],Existencia!C314:C445,[1]!Table2[Cantidad])</f>
        <v>0</v>
      </c>
      <c r="I314" s="39">
        <v>143</v>
      </c>
      <c r="J314" s="43">
        <f t="shared" si="14"/>
        <v>1544.3999999999999</v>
      </c>
      <c r="K314" s="17">
        <f t="shared" si="15"/>
        <v>10124.4</v>
      </c>
      <c r="N314" s="24"/>
      <c r="O314" s="38"/>
    </row>
    <row r="315" spans="1:15" x14ac:dyDescent="0.25">
      <c r="A315" s="36"/>
      <c r="B315" s="19"/>
      <c r="C315" s="3">
        <v>2218</v>
      </c>
      <c r="D315" t="s">
        <v>327</v>
      </c>
      <c r="E315" s="2">
        <f>Table1[[#This Row],[Qty Entrada]]-Table1[[#This Row],[Qty Salida]]</f>
        <v>60</v>
      </c>
      <c r="F315" s="2" t="s">
        <v>119</v>
      </c>
      <c r="G315" s="2">
        <f>SUMIF([1]!Table3[Código Institucional],Existencia!C315:C446,[1]!Table3[Cantidad])</f>
        <v>60</v>
      </c>
      <c r="H315" s="2">
        <f>SUMIF([1]!Table2[Código Institucional],Existencia!C315:C446,[1]!Table2[Cantidad])</f>
        <v>0</v>
      </c>
      <c r="I315" s="39">
        <v>88</v>
      </c>
      <c r="J315" s="43">
        <f t="shared" si="14"/>
        <v>950.4</v>
      </c>
      <c r="K315" s="17">
        <f t="shared" si="15"/>
        <v>6230.4</v>
      </c>
      <c r="N315" s="24"/>
      <c r="O315" s="38"/>
    </row>
    <row r="316" spans="1:15" x14ac:dyDescent="0.25">
      <c r="A316" s="36"/>
      <c r="B316" s="19"/>
      <c r="C316" s="3">
        <v>2219</v>
      </c>
      <c r="D316" t="s">
        <v>231</v>
      </c>
      <c r="E316" s="2">
        <f>Table1[[#This Row],[Qty Entrada]]-Table1[[#This Row],[Qty Salida]]</f>
        <v>5</v>
      </c>
      <c r="F316" s="2" t="s">
        <v>119</v>
      </c>
      <c r="G316" s="2">
        <f>SUMIF([1]!Table3[Código Institucional],Existencia!C316:C447,[1]!Table3[Cantidad])</f>
        <v>5</v>
      </c>
      <c r="H316" s="2">
        <f>SUMIF([1]!Table2[Código Institucional],Existencia!C316:C447,[1]!Table2[Cantidad])</f>
        <v>0</v>
      </c>
      <c r="I316" s="39">
        <v>25</v>
      </c>
      <c r="J316" s="43">
        <f t="shared" si="14"/>
        <v>22.5</v>
      </c>
      <c r="K316" s="17">
        <f t="shared" si="15"/>
        <v>147.5</v>
      </c>
      <c r="N316" s="24"/>
      <c r="O316" s="38"/>
    </row>
    <row r="317" spans="1:15" x14ac:dyDescent="0.25">
      <c r="A317" s="36"/>
      <c r="B317" s="19"/>
      <c r="C317" s="20">
        <v>2220</v>
      </c>
      <c r="D317" s="21" t="s">
        <v>328</v>
      </c>
      <c r="E317" s="2">
        <f>Table1[[#This Row],[Qty Entrada]]-Table1[[#This Row],[Qty Salida]]</f>
        <v>1</v>
      </c>
      <c r="F317" s="2" t="s">
        <v>25</v>
      </c>
      <c r="G317" s="2">
        <f>SUMIF([1]!Table3[Código Institucional],Existencia!C317:C448,[1]!Table3[Cantidad])</f>
        <v>1</v>
      </c>
      <c r="H317" s="2">
        <f>SUMIF([1]!Table2[Código Institucional],Existencia!C317:C448,[1]!Table2[Cantidad])</f>
        <v>0</v>
      </c>
      <c r="I317" s="39">
        <v>135</v>
      </c>
      <c r="J317" s="43">
        <f t="shared" si="14"/>
        <v>24.3</v>
      </c>
      <c r="K317" s="17">
        <f t="shared" si="15"/>
        <v>159.30000000000001</v>
      </c>
      <c r="N317" s="24"/>
      <c r="O317" s="38"/>
    </row>
    <row r="318" spans="1:15" x14ac:dyDescent="0.25">
      <c r="A318" s="36"/>
      <c r="B318" s="19"/>
      <c r="C318" s="20">
        <v>2221</v>
      </c>
      <c r="D318" s="21" t="s">
        <v>329</v>
      </c>
      <c r="E318" s="2">
        <f>Table1[[#This Row],[Qty Entrada]]-Table1[[#This Row],[Qty Salida]]</f>
        <v>15</v>
      </c>
      <c r="F318" s="2" t="s">
        <v>119</v>
      </c>
      <c r="G318" s="2">
        <f>SUMIF([1]!Table3[Código Institucional],Existencia!C318:C449,[1]!Table3[Cantidad])</f>
        <v>15</v>
      </c>
      <c r="H318" s="2">
        <f>SUMIF([1]!Table2[Código Institucional],Existencia!C318:C449,[1]!Table2[Cantidad])</f>
        <v>0</v>
      </c>
      <c r="I318" s="39">
        <v>155</v>
      </c>
      <c r="J318" s="43">
        <f t="shared" si="14"/>
        <v>418.5</v>
      </c>
      <c r="K318" s="17">
        <f t="shared" si="15"/>
        <v>2743.5</v>
      </c>
      <c r="N318" s="24"/>
      <c r="O318" s="38"/>
    </row>
    <row r="319" spans="1:15" x14ac:dyDescent="0.25">
      <c r="A319" s="36"/>
      <c r="B319" s="19"/>
      <c r="C319" s="20">
        <v>2222</v>
      </c>
      <c r="D319" s="21" t="s">
        <v>330</v>
      </c>
      <c r="E319" s="2">
        <f>Table1[[#This Row],[Qty Entrada]]-Table1[[#This Row],[Qty Salida]]</f>
        <v>15</v>
      </c>
      <c r="F319" s="2" t="s">
        <v>119</v>
      </c>
      <c r="G319" s="2">
        <f>SUMIF([1]!Table3[Código Institucional],Existencia!C319:C450,[1]!Table3[Cantidad])</f>
        <v>15</v>
      </c>
      <c r="H319" s="2">
        <f>SUMIF([1]!Table2[Código Institucional],Existencia!C319:C450,[1]!Table2[Cantidad])</f>
        <v>0</v>
      </c>
      <c r="I319" s="39">
        <v>95</v>
      </c>
      <c r="J319" s="43">
        <f t="shared" si="14"/>
        <v>256.49999999999994</v>
      </c>
      <c r="K319" s="17">
        <f t="shared" si="15"/>
        <v>1681.5</v>
      </c>
      <c r="N319" s="24"/>
      <c r="O319" s="38"/>
    </row>
    <row r="320" spans="1:15" x14ac:dyDescent="0.25">
      <c r="A320" s="36"/>
      <c r="B320" s="19"/>
      <c r="C320" s="20">
        <v>2223</v>
      </c>
      <c r="D320" s="21" t="s">
        <v>331</v>
      </c>
      <c r="E320" s="2">
        <f>Table1[[#This Row],[Qty Entrada]]-Table1[[#This Row],[Qty Salida]]</f>
        <v>15</v>
      </c>
      <c r="F320" s="2" t="s">
        <v>119</v>
      </c>
      <c r="G320" s="2">
        <f>SUMIF([1]!Table3[Código Institucional],Existencia!C320:C451,[1]!Table3[Cantidad])</f>
        <v>15</v>
      </c>
      <c r="H320" s="2">
        <f>SUMIF([1]!Table2[Código Institucional],Existencia!C320:C451,[1]!Table2[Cantidad])</f>
        <v>0</v>
      </c>
      <c r="I320" s="39">
        <v>29</v>
      </c>
      <c r="J320" s="43">
        <f t="shared" si="14"/>
        <v>78.3</v>
      </c>
      <c r="K320" s="17">
        <f t="shared" si="15"/>
        <v>513.29999999999995</v>
      </c>
      <c r="N320" s="24"/>
      <c r="O320" s="38"/>
    </row>
    <row r="321" spans="1:17" x14ac:dyDescent="0.25">
      <c r="A321" s="36"/>
      <c r="B321" s="19"/>
      <c r="C321" s="20">
        <v>2224</v>
      </c>
      <c r="D321" s="21" t="s">
        <v>332</v>
      </c>
      <c r="E321" s="2">
        <f>Table1[[#This Row],[Qty Entrada]]-Table1[[#This Row],[Qty Salida]]</f>
        <v>10</v>
      </c>
      <c r="F321" s="2" t="s">
        <v>119</v>
      </c>
      <c r="G321" s="2">
        <f>SUMIF([1]!Table3[Código Institucional],Existencia!C321:C452,[1]!Table3[Cantidad])</f>
        <v>10</v>
      </c>
      <c r="H321" s="2">
        <f>SUMIF([1]!Table2[Código Institucional],Existencia!C321:C452,[1]!Table2[Cantidad])</f>
        <v>0</v>
      </c>
      <c r="I321" s="39">
        <v>29</v>
      </c>
      <c r="J321" s="43">
        <f t="shared" si="14"/>
        <v>52.199999999999996</v>
      </c>
      <c r="K321" s="17">
        <f t="shared" si="15"/>
        <v>342.2</v>
      </c>
      <c r="N321" s="24"/>
      <c r="O321" s="38"/>
    </row>
    <row r="322" spans="1:17" x14ac:dyDescent="0.25">
      <c r="A322" s="36"/>
      <c r="B322" s="19"/>
      <c r="C322" s="20">
        <v>2225</v>
      </c>
      <c r="D322" s="21" t="s">
        <v>333</v>
      </c>
      <c r="E322" s="2">
        <f>Table1[[#This Row],[Qty Entrada]]-Table1[[#This Row],[Qty Salida]]</f>
        <v>25</v>
      </c>
      <c r="F322" s="2" t="s">
        <v>119</v>
      </c>
      <c r="G322" s="2">
        <f>SUMIF([1]!Table3[Código Institucional],Existencia!C322:C453,[1]!Table3[Cantidad])</f>
        <v>25</v>
      </c>
      <c r="H322" s="2">
        <f>SUMIF([1]!Table2[Código Institucional],Existencia!C322:C453,[1]!Table2[Cantidad])</f>
        <v>0</v>
      </c>
      <c r="I322" s="39">
        <v>105</v>
      </c>
      <c r="J322" s="43">
        <f t="shared" si="14"/>
        <v>472.49999999999994</v>
      </c>
      <c r="K322" s="17">
        <f t="shared" si="15"/>
        <v>3097.5</v>
      </c>
      <c r="N322" s="24"/>
      <c r="O322" s="38"/>
    </row>
    <row r="323" spans="1:17" x14ac:dyDescent="0.25">
      <c r="A323" s="36"/>
      <c r="B323" s="19"/>
      <c r="C323" s="20">
        <v>2226</v>
      </c>
      <c r="D323" s="21" t="s">
        <v>76</v>
      </c>
      <c r="E323" s="2">
        <f>Table1[[#This Row],[Qty Entrada]]-Table1[[#This Row],[Qty Salida]]</f>
        <v>1</v>
      </c>
      <c r="G323" s="2">
        <f>SUMIF([1]!Table3[Código Institucional],Existencia!C323:C545,[1]!Table3[Cantidad])</f>
        <v>1</v>
      </c>
      <c r="H323" s="2">
        <f>SUMIF([1]!Table2[Código Institucional],Existencia!C323:C545,[1]!Table2[Cantidad])</f>
        <v>0</v>
      </c>
      <c r="I323" s="47">
        <v>90</v>
      </c>
      <c r="J323" s="43">
        <f>I323*18%*E323</f>
        <v>16.2</v>
      </c>
      <c r="K323" s="17">
        <f>E323*I323+J323</f>
        <v>106.2</v>
      </c>
      <c r="N323" s="24"/>
      <c r="O323" s="38"/>
    </row>
    <row r="324" spans="1:17" x14ac:dyDescent="0.25">
      <c r="A324" s="36"/>
      <c r="B324" s="19"/>
      <c r="C324" s="20">
        <v>2186</v>
      </c>
      <c r="D324" s="21" t="s">
        <v>334</v>
      </c>
      <c r="E324" s="2">
        <f>Table1[[#This Row],[Qty Entrada]]-Table1[[#This Row],[Qty Salida]]</f>
        <v>1</v>
      </c>
      <c r="F324" s="2" t="s">
        <v>15</v>
      </c>
      <c r="G324" s="2">
        <f>SUMIF([1]!Table3[Código Institucional],Existencia!C324:C546,[1]!Table3[Cantidad])</f>
        <v>1</v>
      </c>
      <c r="H324" s="2">
        <f>SUMIF([1]!Table2[Código Institucional],Existencia!C324:C546,[1]!Table2[Cantidad])</f>
        <v>0</v>
      </c>
      <c r="I324" s="39">
        <v>925</v>
      </c>
      <c r="J324" s="43">
        <f>I324*18%*E324</f>
        <v>166.5</v>
      </c>
      <c r="K324" s="17">
        <f>E324*I324+J324</f>
        <v>1091.5</v>
      </c>
      <c r="N324" s="24"/>
      <c r="O324" s="38"/>
    </row>
    <row r="325" spans="1:17" x14ac:dyDescent="0.25">
      <c r="A325" s="36"/>
      <c r="B325" s="44"/>
      <c r="C325" s="20">
        <v>2124</v>
      </c>
      <c r="D325" s="21" t="s">
        <v>335</v>
      </c>
      <c r="E325" s="2">
        <f>Table1[[#This Row],[Qty Entrada]]-Table1[[#This Row],[Qty Salida]]</f>
        <v>3</v>
      </c>
      <c r="F325" s="2" t="s">
        <v>166</v>
      </c>
      <c r="G325" s="2">
        <f>SUMIF([1]!Table3[Código Institucional],Existencia!C325:C479,[1]!Table3[Cantidad])</f>
        <v>6</v>
      </c>
      <c r="H325" s="2">
        <f>SUMIF([1]!Table2[Código Institucional],Existencia!C325:C479,[1]!Table2[Cantidad])</f>
        <v>3</v>
      </c>
      <c r="I325" s="39">
        <v>198</v>
      </c>
      <c r="J325" s="43">
        <f>I325*18%*E325</f>
        <v>106.92</v>
      </c>
      <c r="K325" s="17">
        <f t="shared" ref="K325" si="16">E325*I325+J325</f>
        <v>700.92</v>
      </c>
      <c r="N325" s="24"/>
    </row>
    <row r="326" spans="1:17" x14ac:dyDescent="0.25">
      <c r="C326" s="20"/>
      <c r="D326" s="21"/>
      <c r="I326" s="17"/>
      <c r="J326" s="41">
        <f>SUM(J7:J325)</f>
        <v>74498.042399999991</v>
      </c>
      <c r="K326" s="17">
        <f>SUBTOTAL(109,Table1[Valores RD$])</f>
        <v>524657.56240000005</v>
      </c>
      <c r="L326" s="48"/>
      <c r="M326" s="24"/>
      <c r="N326" s="24"/>
      <c r="O326" s="24"/>
    </row>
    <row r="327" spans="1:17" x14ac:dyDescent="0.25">
      <c r="I327" s="49"/>
      <c r="J327" s="50"/>
      <c r="K327" s="51"/>
      <c r="L327" s="24"/>
      <c r="M327" s="52"/>
      <c r="N327" s="24"/>
    </row>
    <row r="328" spans="1:17" x14ac:dyDescent="0.25">
      <c r="A328" s="65"/>
      <c r="B328" s="65"/>
      <c r="C328" s="65"/>
      <c r="D328" s="65"/>
      <c r="I328" s="53"/>
      <c r="J328" s="54"/>
      <c r="K328" s="55">
        <f>635625.37-27211.14</f>
        <v>608414.23</v>
      </c>
      <c r="N328" s="24"/>
    </row>
    <row r="329" spans="1:17" x14ac:dyDescent="0.25">
      <c r="I329" s="53"/>
      <c r="J329" s="17"/>
      <c r="K329" s="17"/>
      <c r="L329" s="56"/>
      <c r="M329" s="56"/>
      <c r="N329" s="57"/>
      <c r="O329" s="56"/>
      <c r="P329" s="48"/>
      <c r="Q329" s="56"/>
    </row>
    <row r="330" spans="1:17" x14ac:dyDescent="0.25">
      <c r="I330" s="53"/>
      <c r="K330" s="17"/>
      <c r="L330" s="57"/>
      <c r="M330" s="56"/>
      <c r="N330" s="57"/>
      <c r="O330" s="56"/>
      <c r="P330" s="58">
        <f>558747.39-'[3]SALIDA SEPTIEMBRE 2023'!$L$54</f>
        <v>519053.23379999999</v>
      </c>
      <c r="Q330" s="56"/>
    </row>
    <row r="331" spans="1:17" x14ac:dyDescent="0.25">
      <c r="I331" s="53"/>
      <c r="L331" s="57"/>
      <c r="M331" s="57"/>
      <c r="N331" s="57"/>
      <c r="O331" s="56"/>
      <c r="P331" s="58">
        <f>+P330-Table1[[#Totals],[Valores RD$]]</f>
        <v>-5604.3286000000662</v>
      </c>
      <c r="Q331" s="56"/>
    </row>
    <row r="332" spans="1:17" x14ac:dyDescent="0.25">
      <c r="I332" s="53"/>
      <c r="J332" s="42"/>
      <c r="K332" s="42"/>
      <c r="L332" s="56"/>
      <c r="M332" s="56"/>
      <c r="N332" s="57"/>
      <c r="O332" s="56"/>
      <c r="P332" s="48"/>
      <c r="Q332" s="56"/>
    </row>
    <row r="333" spans="1:17" x14ac:dyDescent="0.25">
      <c r="I333" s="53"/>
      <c r="J333" s="42"/>
      <c r="K333" s="42"/>
      <c r="L333" s="56"/>
      <c r="M333" s="56"/>
      <c r="N333" s="56"/>
      <c r="O333" s="56"/>
      <c r="P333" s="48"/>
      <c r="Q333" s="56"/>
    </row>
    <row r="334" spans="1:17" x14ac:dyDescent="0.25">
      <c r="I334" s="53"/>
      <c r="J334" s="42"/>
      <c r="K334" s="42"/>
      <c r="L334" s="57"/>
      <c r="M334" s="56"/>
      <c r="N334" s="56"/>
      <c r="O334" s="56"/>
      <c r="P334" s="56"/>
      <c r="Q334" s="56"/>
    </row>
    <row r="335" spans="1:17" x14ac:dyDescent="0.25">
      <c r="I335" s="53"/>
      <c r="J335" s="42"/>
      <c r="K335" s="42"/>
      <c r="L335" s="57"/>
      <c r="M335" s="56"/>
      <c r="N335" s="56"/>
      <c r="O335" s="56"/>
      <c r="P335" s="56"/>
      <c r="Q335" s="56"/>
    </row>
    <row r="336" spans="1:17" x14ac:dyDescent="0.25">
      <c r="I336" s="53"/>
      <c r="J336" s="42"/>
      <c r="K336" s="42"/>
      <c r="L336" s="56"/>
      <c r="M336" s="56"/>
      <c r="N336" s="56"/>
      <c r="O336" s="56"/>
      <c r="P336" s="56"/>
      <c r="Q336" s="59"/>
    </row>
    <row r="337" spans="9:17" x14ac:dyDescent="0.25">
      <c r="I337" s="53"/>
      <c r="J337" s="42"/>
      <c r="K337" s="54"/>
      <c r="L337" s="56"/>
      <c r="M337" s="56"/>
      <c r="N337" s="56"/>
      <c r="O337" s="56"/>
      <c r="P337" s="56"/>
      <c r="Q337" s="56"/>
    </row>
    <row r="338" spans="9:17" x14ac:dyDescent="0.25">
      <c r="I338" s="53"/>
      <c r="J338" s="42"/>
      <c r="K338" s="42"/>
      <c r="L338" s="56"/>
      <c r="M338" s="56"/>
      <c r="N338" s="56"/>
      <c r="O338" s="56"/>
      <c r="P338" s="56"/>
      <c r="Q338" s="60"/>
    </row>
    <row r="339" spans="9:17" x14ac:dyDescent="0.25">
      <c r="I339" s="53"/>
      <c r="J339" s="42"/>
      <c r="K339" s="42"/>
      <c r="L339" s="56"/>
      <c r="M339" s="56"/>
      <c r="N339" s="56"/>
      <c r="O339" s="56"/>
      <c r="P339" s="56"/>
      <c r="Q339" s="56"/>
    </row>
    <row r="340" spans="9:17" x14ac:dyDescent="0.25">
      <c r="I340" s="53"/>
      <c r="J340" s="42"/>
      <c r="K340" s="42"/>
      <c r="L340" s="56"/>
      <c r="M340" s="56"/>
      <c r="N340" s="56"/>
      <c r="O340" s="56"/>
      <c r="P340" s="56"/>
      <c r="Q340" s="56"/>
    </row>
    <row r="341" spans="9:17" x14ac:dyDescent="0.25">
      <c r="I341" s="53"/>
      <c r="J341" s="42"/>
      <c r="K341" s="42"/>
      <c r="L341" s="56"/>
      <c r="M341" s="56"/>
      <c r="N341" s="56"/>
      <c r="O341" s="56"/>
      <c r="P341" s="56"/>
      <c r="Q341" s="56"/>
    </row>
    <row r="342" spans="9:17" x14ac:dyDescent="0.25">
      <c r="L342" s="61"/>
      <c r="M342" s="61"/>
      <c r="N342" s="61"/>
      <c r="O342" s="61"/>
      <c r="P342" s="61"/>
    </row>
  </sheetData>
  <mergeCells count="5">
    <mergeCell ref="A1:I1"/>
    <mergeCell ref="A2:K2"/>
    <mergeCell ref="A3:K3"/>
    <mergeCell ref="A4:K4"/>
    <mergeCell ref="A328:D328"/>
  </mergeCells>
  <conditionalFormatting sqref="C6:K6">
    <cfRule type="duplicateValues" dxfId="11" priority="1"/>
  </conditionalFormatting>
  <dataValidations count="1">
    <dataValidation type="list" allowBlank="1" showInputMessage="1" showErrorMessage="1" sqref="F7:F325" xr:uid="{9F8D1626-52A0-4FBA-A0A0-9F227FC99E19}">
      <formula1>"Caja,Fardo,Frasco,Funda,Galón,Paquete,Resma,Unidad,Yarda"</formula1>
    </dataValidation>
  </dataValidations>
  <pageMargins left="0.25" right="0.25" top="0.75" bottom="0.75" header="0.3" footer="0.3"/>
  <pageSetup scale="61" fitToHeight="0" orientation="portrait" r:id="rId1"/>
  <colBreaks count="1" manualBreakCount="1">
    <brk id="11" max="330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Existencia</vt:lpstr>
      <vt:lpstr>Existencia!Print_Area</vt:lpstr>
      <vt:lpstr>Existencia!Print_Titles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2024-01-15T15:53:02Z</cp:lastPrinted>
  <dcterms:created xsi:type="dcterms:W3CDTF">2024-01-15T15:51:13Z</dcterms:created>
  <dcterms:modified xsi:type="dcterms:W3CDTF">2024-05-15T19:23:42Z</dcterms:modified>
</cp:coreProperties>
</file>