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8-Finanzas/Inventario Almacen/2022/"/>
    </mc:Choice>
  </mc:AlternateContent>
  <xr:revisionPtr revIDLastSave="0" documentId="8_{FE83626E-D5BC-4DD3-8148-E9C9C4778F3E}" xr6:coauthVersionLast="47" xr6:coauthVersionMax="47" xr10:uidLastSave="{00000000-0000-0000-0000-000000000000}"/>
  <bookViews>
    <workbookView xWindow="-120" yWindow="-120" windowWidth="29040" windowHeight="15720" xr2:uid="{CC3B6AB2-EB48-4E97-BC13-F6D65F6CA1FC}"/>
  </bookViews>
  <sheets>
    <sheet name="Existencia" sheetId="1" r:id="rId1"/>
  </sheets>
  <externalReferences>
    <externalReference r:id="rId2"/>
    <externalReference r:id="rId3"/>
  </externalReferences>
  <definedNames>
    <definedName name="_xlnm.Print_Titles" localSheetId="0">Existencia!$1:$6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0" i="1" l="1"/>
  <c r="G160" i="1"/>
  <c r="E160" i="1" s="1"/>
  <c r="H159" i="1"/>
  <c r="G159" i="1"/>
  <c r="E159" i="1" s="1"/>
  <c r="H158" i="1"/>
  <c r="E158" i="1" s="1"/>
  <c r="G158" i="1"/>
  <c r="H157" i="1"/>
  <c r="G157" i="1"/>
  <c r="E157" i="1"/>
  <c r="H156" i="1"/>
  <c r="G156" i="1"/>
  <c r="E156" i="1" s="1"/>
  <c r="H155" i="1"/>
  <c r="E155" i="1" s="1"/>
  <c r="G155" i="1"/>
  <c r="H154" i="1"/>
  <c r="E154" i="1" s="1"/>
  <c r="G154" i="1"/>
  <c r="H153" i="1"/>
  <c r="E153" i="1" s="1"/>
  <c r="G153" i="1"/>
  <c r="H152" i="1"/>
  <c r="G152" i="1"/>
  <c r="E152" i="1"/>
  <c r="H151" i="1"/>
  <c r="E151" i="1" s="1"/>
  <c r="G151" i="1"/>
  <c r="H150" i="1"/>
  <c r="E150" i="1" s="1"/>
  <c r="G150" i="1"/>
  <c r="J149" i="1"/>
  <c r="H149" i="1"/>
  <c r="G149" i="1"/>
  <c r="E149" i="1"/>
  <c r="K149" i="1" s="1"/>
  <c r="H148" i="1"/>
  <c r="G148" i="1"/>
  <c r="E148" i="1" s="1"/>
  <c r="H147" i="1"/>
  <c r="G147" i="1"/>
  <c r="E147" i="1" s="1"/>
  <c r="H146" i="1"/>
  <c r="G146" i="1"/>
  <c r="E146" i="1" s="1"/>
  <c r="H145" i="1"/>
  <c r="G145" i="1"/>
  <c r="E145" i="1"/>
  <c r="H144" i="1"/>
  <c r="G144" i="1"/>
  <c r="E144" i="1" s="1"/>
  <c r="H143" i="1"/>
  <c r="E143" i="1" s="1"/>
  <c r="G143" i="1"/>
  <c r="H142" i="1"/>
  <c r="E142" i="1" s="1"/>
  <c r="G142" i="1"/>
  <c r="H141" i="1"/>
  <c r="E141" i="1" s="1"/>
  <c r="G141" i="1"/>
  <c r="H140" i="1"/>
  <c r="G140" i="1"/>
  <c r="E140" i="1"/>
  <c r="H139" i="1"/>
  <c r="E139" i="1" s="1"/>
  <c r="G139" i="1"/>
  <c r="H138" i="1"/>
  <c r="E138" i="1" s="1"/>
  <c r="G138" i="1"/>
  <c r="J137" i="1"/>
  <c r="H137" i="1"/>
  <c r="G137" i="1"/>
  <c r="E137" i="1"/>
  <c r="K137" i="1" s="1"/>
  <c r="H136" i="1"/>
  <c r="G136" i="1"/>
  <c r="E136" i="1" s="1"/>
  <c r="H135" i="1"/>
  <c r="G135" i="1"/>
  <c r="E135" i="1" s="1"/>
  <c r="H134" i="1"/>
  <c r="G134" i="1"/>
  <c r="E134" i="1" s="1"/>
  <c r="H133" i="1"/>
  <c r="G133" i="1"/>
  <c r="E133" i="1"/>
  <c r="H132" i="1"/>
  <c r="G132" i="1"/>
  <c r="E132" i="1" s="1"/>
  <c r="H131" i="1"/>
  <c r="E131" i="1" s="1"/>
  <c r="G131" i="1"/>
  <c r="H130" i="1"/>
  <c r="E130" i="1" s="1"/>
  <c r="G130" i="1"/>
  <c r="H129" i="1"/>
  <c r="E129" i="1" s="1"/>
  <c r="G129" i="1"/>
  <c r="H128" i="1"/>
  <c r="G128" i="1"/>
  <c r="E128" i="1"/>
  <c r="H127" i="1"/>
  <c r="E127" i="1" s="1"/>
  <c r="G127" i="1"/>
  <c r="H126" i="1"/>
  <c r="E126" i="1" s="1"/>
  <c r="G126" i="1"/>
  <c r="J125" i="1"/>
  <c r="H125" i="1"/>
  <c r="G125" i="1"/>
  <c r="E125" i="1"/>
  <c r="K125" i="1" s="1"/>
  <c r="H124" i="1"/>
  <c r="G124" i="1"/>
  <c r="E124" i="1" s="1"/>
  <c r="H123" i="1"/>
  <c r="G123" i="1"/>
  <c r="E123" i="1" s="1"/>
  <c r="H122" i="1"/>
  <c r="G122" i="1"/>
  <c r="E122" i="1" s="1"/>
  <c r="K122" i="1" s="1"/>
  <c r="H121" i="1"/>
  <c r="G121" i="1"/>
  <c r="E121" i="1" s="1"/>
  <c r="J120" i="1"/>
  <c r="H120" i="1"/>
  <c r="G120" i="1"/>
  <c r="E120" i="1"/>
  <c r="K120" i="1" s="1"/>
  <c r="H119" i="1"/>
  <c r="G119" i="1"/>
  <c r="E119" i="1" s="1"/>
  <c r="H118" i="1"/>
  <c r="G118" i="1"/>
  <c r="E118" i="1" s="1"/>
  <c r="H117" i="1"/>
  <c r="G117" i="1"/>
  <c r="E117" i="1" s="1"/>
  <c r="K117" i="1" s="1"/>
  <c r="H116" i="1"/>
  <c r="G116" i="1"/>
  <c r="E116" i="1" s="1"/>
  <c r="J115" i="1"/>
  <c r="H115" i="1"/>
  <c r="G115" i="1"/>
  <c r="E115" i="1"/>
  <c r="K115" i="1" s="1"/>
  <c r="H114" i="1"/>
  <c r="G114" i="1"/>
  <c r="E114" i="1" s="1"/>
  <c r="H113" i="1"/>
  <c r="G113" i="1"/>
  <c r="E113" i="1" s="1"/>
  <c r="H112" i="1"/>
  <c r="G112" i="1"/>
  <c r="E112" i="1" s="1"/>
  <c r="K112" i="1" s="1"/>
  <c r="H111" i="1"/>
  <c r="G111" i="1"/>
  <c r="E111" i="1" s="1"/>
  <c r="J110" i="1"/>
  <c r="H110" i="1"/>
  <c r="G110" i="1"/>
  <c r="E110" i="1"/>
  <c r="K110" i="1" s="1"/>
  <c r="H109" i="1"/>
  <c r="G109" i="1"/>
  <c r="E109" i="1" s="1"/>
  <c r="H108" i="1"/>
  <c r="G108" i="1"/>
  <c r="E108" i="1" s="1"/>
  <c r="H107" i="1"/>
  <c r="G107" i="1"/>
  <c r="E107" i="1" s="1"/>
  <c r="H106" i="1"/>
  <c r="G106" i="1"/>
  <c r="E106" i="1"/>
  <c r="J106" i="1" s="1"/>
  <c r="K106" i="1" s="1"/>
  <c r="H105" i="1"/>
  <c r="G105" i="1"/>
  <c r="E105" i="1" s="1"/>
  <c r="H104" i="1"/>
  <c r="E104" i="1" s="1"/>
  <c r="G104" i="1"/>
  <c r="H103" i="1"/>
  <c r="E103" i="1" s="1"/>
  <c r="G103" i="1"/>
  <c r="H102" i="1"/>
  <c r="G102" i="1"/>
  <c r="E102" i="1"/>
  <c r="J102" i="1" s="1"/>
  <c r="K102" i="1" s="1"/>
  <c r="H101" i="1"/>
  <c r="G101" i="1"/>
  <c r="E101" i="1"/>
  <c r="H100" i="1"/>
  <c r="G100" i="1"/>
  <c r="E100" i="1" s="1"/>
  <c r="H99" i="1"/>
  <c r="G99" i="1"/>
  <c r="E99" i="1" s="1"/>
  <c r="J98" i="1"/>
  <c r="H98" i="1"/>
  <c r="G98" i="1"/>
  <c r="E98" i="1"/>
  <c r="K98" i="1" s="1"/>
  <c r="H97" i="1"/>
  <c r="G97" i="1"/>
  <c r="E97" i="1" s="1"/>
  <c r="H96" i="1"/>
  <c r="G96" i="1"/>
  <c r="E96" i="1" s="1"/>
  <c r="H95" i="1"/>
  <c r="G95" i="1"/>
  <c r="E95" i="1" s="1"/>
  <c r="H94" i="1"/>
  <c r="G94" i="1"/>
  <c r="E94" i="1"/>
  <c r="J94" i="1" s="1"/>
  <c r="K94" i="1" s="1"/>
  <c r="H93" i="1"/>
  <c r="G93" i="1"/>
  <c r="E93" i="1" s="1"/>
  <c r="H92" i="1"/>
  <c r="E92" i="1" s="1"/>
  <c r="G92" i="1"/>
  <c r="H91" i="1"/>
  <c r="E91" i="1" s="1"/>
  <c r="G91" i="1"/>
  <c r="H90" i="1"/>
  <c r="G90" i="1"/>
  <c r="E90" i="1"/>
  <c r="J90" i="1" s="1"/>
  <c r="K90" i="1" s="1"/>
  <c r="H89" i="1"/>
  <c r="G89" i="1"/>
  <c r="E89" i="1"/>
  <c r="H88" i="1"/>
  <c r="G88" i="1"/>
  <c r="E88" i="1" s="1"/>
  <c r="H87" i="1"/>
  <c r="G87" i="1"/>
  <c r="E87" i="1" s="1"/>
  <c r="J86" i="1"/>
  <c r="H86" i="1"/>
  <c r="G86" i="1"/>
  <c r="E86" i="1"/>
  <c r="K86" i="1" s="1"/>
  <c r="H85" i="1"/>
  <c r="G85" i="1"/>
  <c r="E85" i="1" s="1"/>
  <c r="H84" i="1"/>
  <c r="G84" i="1"/>
  <c r="E84" i="1" s="1"/>
  <c r="H83" i="1"/>
  <c r="G83" i="1"/>
  <c r="E83" i="1" s="1"/>
  <c r="H82" i="1"/>
  <c r="G82" i="1"/>
  <c r="E82" i="1"/>
  <c r="J82" i="1" s="1"/>
  <c r="K82" i="1" s="1"/>
  <c r="H81" i="1"/>
  <c r="G81" i="1"/>
  <c r="E81" i="1" s="1"/>
  <c r="H80" i="1"/>
  <c r="E80" i="1" s="1"/>
  <c r="G80" i="1"/>
  <c r="H79" i="1"/>
  <c r="E79" i="1" s="1"/>
  <c r="G79" i="1"/>
  <c r="H78" i="1"/>
  <c r="G78" i="1"/>
  <c r="E78" i="1"/>
  <c r="J78" i="1" s="1"/>
  <c r="K78" i="1" s="1"/>
  <c r="H77" i="1"/>
  <c r="G77" i="1"/>
  <c r="E77" i="1"/>
  <c r="H76" i="1"/>
  <c r="G76" i="1"/>
  <c r="E76" i="1" s="1"/>
  <c r="H75" i="1"/>
  <c r="G75" i="1"/>
  <c r="E75" i="1" s="1"/>
  <c r="J74" i="1"/>
  <c r="H74" i="1"/>
  <c r="G74" i="1"/>
  <c r="E74" i="1"/>
  <c r="K74" i="1" s="1"/>
  <c r="H73" i="1"/>
  <c r="G73" i="1"/>
  <c r="E73" i="1" s="1"/>
  <c r="H72" i="1"/>
  <c r="G72" i="1"/>
  <c r="E72" i="1" s="1"/>
  <c r="H71" i="1"/>
  <c r="G71" i="1"/>
  <c r="E71" i="1" s="1"/>
  <c r="H70" i="1"/>
  <c r="G70" i="1"/>
  <c r="E70" i="1"/>
  <c r="J70" i="1" s="1"/>
  <c r="K70" i="1" s="1"/>
  <c r="H69" i="1"/>
  <c r="G69" i="1"/>
  <c r="E69" i="1" s="1"/>
  <c r="H68" i="1"/>
  <c r="E68" i="1" s="1"/>
  <c r="G68" i="1"/>
  <c r="H67" i="1"/>
  <c r="E67" i="1" s="1"/>
  <c r="G67" i="1"/>
  <c r="H66" i="1"/>
  <c r="G66" i="1"/>
  <c r="E66" i="1"/>
  <c r="J66" i="1" s="1"/>
  <c r="K66" i="1" s="1"/>
  <c r="H65" i="1"/>
  <c r="G65" i="1"/>
  <c r="E65" i="1"/>
  <c r="H64" i="1"/>
  <c r="G64" i="1"/>
  <c r="E64" i="1" s="1"/>
  <c r="H63" i="1"/>
  <c r="G63" i="1"/>
  <c r="E63" i="1" s="1"/>
  <c r="J62" i="1"/>
  <c r="H62" i="1"/>
  <c r="G62" i="1"/>
  <c r="E62" i="1"/>
  <c r="K62" i="1" s="1"/>
  <c r="H61" i="1"/>
  <c r="G61" i="1"/>
  <c r="E61" i="1" s="1"/>
  <c r="H60" i="1"/>
  <c r="G60" i="1"/>
  <c r="E60" i="1" s="1"/>
  <c r="H59" i="1"/>
  <c r="G59" i="1"/>
  <c r="E59" i="1" s="1"/>
  <c r="H58" i="1"/>
  <c r="G58" i="1"/>
  <c r="E58" i="1"/>
  <c r="J58" i="1" s="1"/>
  <c r="K58" i="1" s="1"/>
  <c r="H57" i="1"/>
  <c r="G57" i="1"/>
  <c r="E57" i="1" s="1"/>
  <c r="H56" i="1"/>
  <c r="E56" i="1" s="1"/>
  <c r="G56" i="1"/>
  <c r="H55" i="1"/>
  <c r="E55" i="1" s="1"/>
  <c r="G55" i="1"/>
  <c r="H54" i="1"/>
  <c r="G54" i="1"/>
  <c r="E54" i="1"/>
  <c r="J54" i="1" s="1"/>
  <c r="K54" i="1" s="1"/>
  <c r="H53" i="1"/>
  <c r="G53" i="1"/>
  <c r="E53" i="1"/>
  <c r="H52" i="1"/>
  <c r="G52" i="1"/>
  <c r="E52" i="1" s="1"/>
  <c r="H51" i="1"/>
  <c r="G51" i="1"/>
  <c r="E51" i="1" s="1"/>
  <c r="J50" i="1"/>
  <c r="H50" i="1"/>
  <c r="G50" i="1"/>
  <c r="E50" i="1"/>
  <c r="K50" i="1" s="1"/>
  <c r="H49" i="1"/>
  <c r="G49" i="1"/>
  <c r="E49" i="1" s="1"/>
  <c r="H48" i="1"/>
  <c r="G48" i="1"/>
  <c r="E48" i="1" s="1"/>
  <c r="H47" i="1"/>
  <c r="G47" i="1"/>
  <c r="E47" i="1" s="1"/>
  <c r="H46" i="1"/>
  <c r="G46" i="1"/>
  <c r="E46" i="1"/>
  <c r="J46" i="1" s="1"/>
  <c r="K46" i="1" s="1"/>
  <c r="H45" i="1"/>
  <c r="G45" i="1"/>
  <c r="E45" i="1" s="1"/>
  <c r="H44" i="1"/>
  <c r="E44" i="1" s="1"/>
  <c r="G44" i="1"/>
  <c r="H43" i="1"/>
  <c r="E43" i="1" s="1"/>
  <c r="G43" i="1"/>
  <c r="H42" i="1"/>
  <c r="G42" i="1"/>
  <c r="E42" i="1"/>
  <c r="J42" i="1" s="1"/>
  <c r="K42" i="1" s="1"/>
  <c r="H41" i="1"/>
  <c r="G41" i="1"/>
  <c r="E41" i="1"/>
  <c r="H40" i="1"/>
  <c r="G40" i="1"/>
  <c r="E40" i="1" s="1"/>
  <c r="H39" i="1"/>
  <c r="G39" i="1"/>
  <c r="E39" i="1" s="1"/>
  <c r="J38" i="1"/>
  <c r="H38" i="1"/>
  <c r="G38" i="1"/>
  <c r="E38" i="1"/>
  <c r="K38" i="1" s="1"/>
  <c r="H37" i="1"/>
  <c r="G37" i="1"/>
  <c r="E37" i="1"/>
  <c r="K37" i="1" s="1"/>
  <c r="H36" i="1"/>
  <c r="G36" i="1"/>
  <c r="E36" i="1"/>
  <c r="H35" i="1"/>
  <c r="G35" i="1"/>
  <c r="E35" i="1" s="1"/>
  <c r="H34" i="1"/>
  <c r="G34" i="1"/>
  <c r="E34" i="1" s="1"/>
  <c r="H33" i="1"/>
  <c r="E33" i="1" s="1"/>
  <c r="K33" i="1" s="1"/>
  <c r="G33" i="1"/>
  <c r="K32" i="1"/>
  <c r="J32" i="1"/>
  <c r="H32" i="1"/>
  <c r="G32" i="1"/>
  <c r="E32" i="1"/>
  <c r="H31" i="1"/>
  <c r="G31" i="1"/>
  <c r="E31" i="1"/>
  <c r="H30" i="1"/>
  <c r="G30" i="1"/>
  <c r="E30" i="1" s="1"/>
  <c r="K30" i="1" s="1"/>
  <c r="H29" i="1"/>
  <c r="G29" i="1"/>
  <c r="E29" i="1" s="1"/>
  <c r="K29" i="1" s="1"/>
  <c r="H28" i="1"/>
  <c r="G28" i="1"/>
  <c r="E28" i="1"/>
  <c r="K28" i="1" s="1"/>
  <c r="H27" i="1"/>
  <c r="G27" i="1"/>
  <c r="E27" i="1" s="1"/>
  <c r="K27" i="1" s="1"/>
  <c r="H26" i="1"/>
  <c r="G26" i="1"/>
  <c r="E26" i="1" s="1"/>
  <c r="K26" i="1" s="1"/>
  <c r="H25" i="1"/>
  <c r="G25" i="1"/>
  <c r="E25" i="1"/>
  <c r="K25" i="1" s="1"/>
  <c r="H24" i="1"/>
  <c r="G24" i="1"/>
  <c r="E24" i="1" s="1"/>
  <c r="I23" i="1"/>
  <c r="H23" i="1"/>
  <c r="G23" i="1"/>
  <c r="E23" i="1"/>
  <c r="I22" i="1"/>
  <c r="H22" i="1"/>
  <c r="G22" i="1"/>
  <c r="E22" i="1" s="1"/>
  <c r="H21" i="1"/>
  <c r="G21" i="1"/>
  <c r="E21" i="1" s="1"/>
  <c r="J20" i="1"/>
  <c r="H20" i="1"/>
  <c r="G20" i="1"/>
  <c r="E20" i="1"/>
  <c r="K20" i="1" s="1"/>
  <c r="H19" i="1"/>
  <c r="G19" i="1"/>
  <c r="E19" i="1" s="1"/>
  <c r="I18" i="1"/>
  <c r="J18" i="1" s="1"/>
  <c r="H18" i="1"/>
  <c r="E18" i="1" s="1"/>
  <c r="G18" i="1"/>
  <c r="I17" i="1"/>
  <c r="H17" i="1"/>
  <c r="G17" i="1"/>
  <c r="E17" i="1" s="1"/>
  <c r="I16" i="1"/>
  <c r="H16" i="1"/>
  <c r="E16" i="1" s="1"/>
  <c r="G16" i="1"/>
  <c r="J15" i="1"/>
  <c r="K15" i="1" s="1"/>
  <c r="H15" i="1"/>
  <c r="G15" i="1"/>
  <c r="E15" i="1"/>
  <c r="H14" i="1"/>
  <c r="G14" i="1"/>
  <c r="E14" i="1"/>
  <c r="H13" i="1"/>
  <c r="G13" i="1"/>
  <c r="E13" i="1" s="1"/>
  <c r="H12" i="1"/>
  <c r="G12" i="1"/>
  <c r="E12" i="1" s="1"/>
  <c r="J11" i="1"/>
  <c r="H11" i="1"/>
  <c r="G11" i="1"/>
  <c r="E11" i="1"/>
  <c r="K11" i="1" s="1"/>
  <c r="H10" i="1"/>
  <c r="G10" i="1"/>
  <c r="E10" i="1" s="1"/>
  <c r="H9" i="1"/>
  <c r="G9" i="1"/>
  <c r="E9" i="1" s="1"/>
  <c r="H8" i="1"/>
  <c r="E8" i="1" s="1"/>
  <c r="G8" i="1"/>
  <c r="H7" i="1"/>
  <c r="G7" i="1"/>
  <c r="E7" i="1"/>
  <c r="J7" i="1" s="1"/>
  <c r="J111" i="1" l="1"/>
  <c r="K111" i="1" s="1"/>
  <c r="J17" i="1"/>
  <c r="K17" i="1" s="1"/>
  <c r="J35" i="1"/>
  <c r="K35" i="1"/>
  <c r="J64" i="1"/>
  <c r="K64" i="1"/>
  <c r="J114" i="1"/>
  <c r="K114" i="1" s="1"/>
  <c r="K124" i="1"/>
  <c r="J124" i="1"/>
  <c r="J154" i="1"/>
  <c r="K154" i="1" s="1"/>
  <c r="J9" i="1"/>
  <c r="K9" i="1" s="1"/>
  <c r="K14" i="1"/>
  <c r="J139" i="1"/>
  <c r="K139" i="1" s="1"/>
  <c r="K145" i="1"/>
  <c r="J40" i="1"/>
  <c r="K40" i="1" s="1"/>
  <c r="K45" i="1"/>
  <c r="J45" i="1"/>
  <c r="J60" i="1"/>
  <c r="K60" i="1" s="1"/>
  <c r="K65" i="1"/>
  <c r="J79" i="1"/>
  <c r="K79" i="1" s="1"/>
  <c r="J85" i="1"/>
  <c r="K85" i="1" s="1"/>
  <c r="J104" i="1"/>
  <c r="K104" i="1" s="1"/>
  <c r="K129" i="1"/>
  <c r="J129" i="1"/>
  <c r="J135" i="1"/>
  <c r="K135" i="1" s="1"/>
  <c r="J155" i="1"/>
  <c r="K155" i="1" s="1"/>
  <c r="K138" i="1"/>
  <c r="J138" i="1"/>
  <c r="J39" i="1"/>
  <c r="K39" i="1" s="1"/>
  <c r="K69" i="1"/>
  <c r="J69" i="1"/>
  <c r="K103" i="1"/>
  <c r="J103" i="1"/>
  <c r="J134" i="1"/>
  <c r="K134" i="1" s="1"/>
  <c r="J160" i="1"/>
  <c r="K160" i="1" s="1"/>
  <c r="K22" i="1"/>
  <c r="J44" i="1"/>
  <c r="K44" i="1" s="1"/>
  <c r="J99" i="1"/>
  <c r="K99" i="1" s="1"/>
  <c r="K10" i="1"/>
  <c r="J10" i="1"/>
  <c r="K18" i="1"/>
  <c r="J22" i="1"/>
  <c r="J75" i="1"/>
  <c r="K75" i="1" s="1"/>
  <c r="J95" i="1"/>
  <c r="K95" i="1" s="1"/>
  <c r="J100" i="1"/>
  <c r="K100" i="1"/>
  <c r="J105" i="1"/>
  <c r="K105" i="1" s="1"/>
  <c r="K150" i="1"/>
  <c r="J150" i="1"/>
  <c r="J156" i="1"/>
  <c r="K156" i="1" s="1"/>
  <c r="J49" i="1"/>
  <c r="K49" i="1" s="1"/>
  <c r="J8" i="1"/>
  <c r="K8" i="1" s="1"/>
  <c r="J109" i="1"/>
  <c r="K109" i="1" s="1"/>
  <c r="K41" i="1"/>
  <c r="K80" i="1"/>
  <c r="J80" i="1"/>
  <c r="J146" i="1"/>
  <c r="K146" i="1" s="1"/>
  <c r="J21" i="1"/>
  <c r="K21" i="1" s="1"/>
  <c r="K89" i="1"/>
  <c r="K119" i="1"/>
  <c r="J119" i="1"/>
  <c r="K23" i="1"/>
  <c r="J55" i="1"/>
  <c r="K55" i="1" s="1"/>
  <c r="K61" i="1"/>
  <c r="J61" i="1"/>
  <c r="J130" i="1"/>
  <c r="K130" i="1" s="1"/>
  <c r="J136" i="1"/>
  <c r="K136" i="1" s="1"/>
  <c r="J19" i="1"/>
  <c r="K19" i="1"/>
  <c r="J51" i="1"/>
  <c r="K51" i="1" s="1"/>
  <c r="J71" i="1"/>
  <c r="K71" i="1" s="1"/>
  <c r="J76" i="1"/>
  <c r="K76" i="1" s="1"/>
  <c r="J81" i="1"/>
  <c r="K81" i="1" s="1"/>
  <c r="J96" i="1"/>
  <c r="K96" i="1" s="1"/>
  <c r="K101" i="1"/>
  <c r="J151" i="1"/>
  <c r="K151" i="1" s="1"/>
  <c r="K157" i="1"/>
  <c r="J147" i="1"/>
  <c r="K147" i="1" s="1"/>
  <c r="K121" i="1"/>
  <c r="J121" i="1"/>
  <c r="J132" i="1"/>
  <c r="K132" i="1" s="1"/>
  <c r="J56" i="1"/>
  <c r="K56" i="1" s="1"/>
  <c r="J116" i="1"/>
  <c r="K116" i="1" s="1"/>
  <c r="J131" i="1"/>
  <c r="K131" i="1" s="1"/>
  <c r="K47" i="1"/>
  <c r="J47" i="1"/>
  <c r="J57" i="1"/>
  <c r="K57" i="1" s="1"/>
  <c r="J72" i="1"/>
  <c r="K72" i="1" s="1"/>
  <c r="J91" i="1"/>
  <c r="K91" i="1" s="1"/>
  <c r="J126" i="1"/>
  <c r="K126" i="1" s="1"/>
  <c r="J24" i="1"/>
  <c r="K24" i="1"/>
  <c r="K87" i="1"/>
  <c r="J87" i="1"/>
  <c r="J107" i="1"/>
  <c r="K107" i="1" s="1"/>
  <c r="J142" i="1"/>
  <c r="K142" i="1" s="1"/>
  <c r="J12" i="1"/>
  <c r="K12" i="1" s="1"/>
  <c r="J48" i="1"/>
  <c r="K48" i="1" s="1"/>
  <c r="K53" i="1"/>
  <c r="K67" i="1"/>
  <c r="J67" i="1"/>
  <c r="J73" i="1"/>
  <c r="K73" i="1" s="1"/>
  <c r="J92" i="1"/>
  <c r="K92" i="1" s="1"/>
  <c r="J127" i="1"/>
  <c r="K127" i="1"/>
  <c r="K133" i="1"/>
  <c r="J158" i="1"/>
  <c r="K158" i="1" s="1"/>
  <c r="J141" i="1"/>
  <c r="K141" i="1" s="1"/>
  <c r="J52" i="1"/>
  <c r="K52" i="1" s="1"/>
  <c r="J97" i="1"/>
  <c r="K97" i="1" s="1"/>
  <c r="K7" i="1"/>
  <c r="J148" i="1"/>
  <c r="K148" i="1" s="1"/>
  <c r="J16" i="1"/>
  <c r="K16" i="1" s="1"/>
  <c r="J34" i="1"/>
  <c r="K34" i="1" s="1"/>
  <c r="K63" i="1"/>
  <c r="J63" i="1"/>
  <c r="J83" i="1"/>
  <c r="K83" i="1" s="1"/>
  <c r="J88" i="1"/>
  <c r="K88" i="1"/>
  <c r="J93" i="1"/>
  <c r="K93" i="1" s="1"/>
  <c r="J108" i="1"/>
  <c r="K108" i="1" s="1"/>
  <c r="J113" i="1"/>
  <c r="K113" i="1" s="1"/>
  <c r="K118" i="1"/>
  <c r="J118" i="1"/>
  <c r="J123" i="1"/>
  <c r="K123" i="1" s="1"/>
  <c r="J143" i="1"/>
  <c r="K143" i="1" s="1"/>
  <c r="K153" i="1"/>
  <c r="J153" i="1"/>
  <c r="J159" i="1"/>
  <c r="K159" i="1" s="1"/>
  <c r="K13" i="1"/>
  <c r="J13" i="1"/>
  <c r="K68" i="1"/>
  <c r="J68" i="1"/>
  <c r="J144" i="1"/>
  <c r="K144" i="1" s="1"/>
  <c r="J59" i="1"/>
  <c r="K59" i="1" s="1"/>
  <c r="K43" i="1"/>
  <c r="J43" i="1"/>
  <c r="J84" i="1"/>
  <c r="K84" i="1" s="1"/>
  <c r="J31" i="1"/>
  <c r="K31" i="1" s="1"/>
  <c r="J41" i="1"/>
  <c r="J53" i="1"/>
  <c r="J65" i="1"/>
  <c r="J77" i="1"/>
  <c r="K77" i="1" s="1"/>
  <c r="J89" i="1"/>
  <c r="J101" i="1"/>
  <c r="J128" i="1"/>
  <c r="K128" i="1" s="1"/>
  <c r="J140" i="1"/>
  <c r="K140" i="1" s="1"/>
  <c r="J152" i="1"/>
  <c r="K152" i="1" s="1"/>
  <c r="J14" i="1"/>
  <c r="J36" i="1"/>
  <c r="K36" i="1" s="1"/>
  <c r="J133" i="1"/>
  <c r="J145" i="1"/>
  <c r="J157" i="1"/>
  <c r="J23" i="1"/>
  <c r="J161" i="1" l="1"/>
  <c r="K161" i="1"/>
</calcChain>
</file>

<file path=xl/sharedStrings.xml><?xml version="1.0" encoding="utf-8"?>
<sst xmlns="http://schemas.openxmlformats.org/spreadsheetml/2006/main" count="324" uniqueCount="175">
  <si>
    <t xml:space="preserve">                                    Autoridad Nacional de Asuntos Maritimos</t>
  </si>
  <si>
    <t>ANAMAR</t>
  </si>
  <si>
    <t>Relación Trimestral de Inventario Material Gastable</t>
  </si>
  <si>
    <t>Correspondiente al trimestre Julio - Septiembre 2022</t>
  </si>
  <si>
    <t>Periodo de adquisición</t>
  </si>
  <si>
    <t>Fecha de Registro</t>
  </si>
  <si>
    <t>Código Institucional</t>
  </si>
  <si>
    <t>Breve Descripción del Bien</t>
  </si>
  <si>
    <t>Existencia</t>
  </si>
  <si>
    <t>Medida</t>
  </si>
  <si>
    <t>Qty Entrada</t>
  </si>
  <si>
    <t>Qty Salida</t>
  </si>
  <si>
    <t>Precio</t>
  </si>
  <si>
    <t>ITBS</t>
  </si>
  <si>
    <t>Valores RD$</t>
  </si>
  <si>
    <t xml:space="preserve">Papel Bond 8½ X 11 </t>
  </si>
  <si>
    <t>Resma</t>
  </si>
  <si>
    <t>Papel Bond 8½ X 13</t>
  </si>
  <si>
    <t>Papel Bond 11 X 17</t>
  </si>
  <si>
    <t>Papel Opalina 8½ X 11</t>
  </si>
  <si>
    <t>Papel Satinado 8½ X 11</t>
  </si>
  <si>
    <t>Papel Hilo 1 cara 8½ X 11</t>
  </si>
  <si>
    <t xml:space="preserve">Folder 8½ X 11 </t>
  </si>
  <si>
    <t>Unidad</t>
  </si>
  <si>
    <t>Folder 8½ X 13</t>
  </si>
  <si>
    <t>Cover para encuadernación Azul</t>
  </si>
  <si>
    <t>Cover para encuadernación Transparente</t>
  </si>
  <si>
    <t>PendaFlex 8½ X 11</t>
  </si>
  <si>
    <t>Caja</t>
  </si>
  <si>
    <t>Separador con Pestañas (5 Tab Color)</t>
  </si>
  <si>
    <t>Protector Hojas Carpetas</t>
  </si>
  <si>
    <t>Sobres en Blanco sin logo</t>
  </si>
  <si>
    <t>Sobres Manila 81/2 X 11</t>
  </si>
  <si>
    <t>Felpas Printek azul</t>
  </si>
  <si>
    <t>Felpas Rojas Everprint</t>
  </si>
  <si>
    <t>Felpas Rojas Uniball Onyx Micro</t>
  </si>
  <si>
    <t>Felpas Azules Uniball Onyx Micro</t>
  </si>
  <si>
    <t>Felpas Negras Uniball Onyx Micro</t>
  </si>
  <si>
    <t xml:space="preserve">Felpas Azules Gel Uniball Impact </t>
  </si>
  <si>
    <t>Felpa rollerball Talbot azul</t>
  </si>
  <si>
    <t>Felpa rollerball Talbot negra</t>
  </si>
  <si>
    <t>Lapiz Carbon</t>
  </si>
  <si>
    <t>Portaminas 0.5mm</t>
  </si>
  <si>
    <t>Minas 0.5</t>
  </si>
  <si>
    <t>Felpas Printek negras</t>
  </si>
  <si>
    <t>Lapiceros Azules Faber Castle</t>
  </si>
  <si>
    <t>Lapiceros Negros Faber Castle</t>
  </si>
  <si>
    <t>Lapiceros Azules Pelikan Pointec</t>
  </si>
  <si>
    <t>Lapiceros Talbot Azul</t>
  </si>
  <si>
    <t>Grapadora</t>
  </si>
  <si>
    <t>Grapas standard</t>
  </si>
  <si>
    <t>Sacagrapa pequeño</t>
  </si>
  <si>
    <t>Saca Grapa uso pesado</t>
  </si>
  <si>
    <t>Perforadora 2 Hoyos</t>
  </si>
  <si>
    <t>Perforadora 3 Hoyos</t>
  </si>
  <si>
    <t>Libretas Peq. Blanca rayada</t>
  </si>
  <si>
    <t>Libretas Gde. Blanca</t>
  </si>
  <si>
    <t>Bandas (Gomitas)</t>
  </si>
  <si>
    <t>Cinta Pegante invisible</t>
  </si>
  <si>
    <t>Masking Tape 1" (color blanco)</t>
  </si>
  <si>
    <t>Cinta Doble Cara</t>
  </si>
  <si>
    <t>Cinta adhesiva de 3/4</t>
  </si>
  <si>
    <t>Ganchos Acco</t>
  </si>
  <si>
    <t>Paper Clips Jumbo</t>
  </si>
  <si>
    <t>Paper Clips 33mm</t>
  </si>
  <si>
    <t>Memoria USB16GB</t>
  </si>
  <si>
    <t>Memoria USB32GB</t>
  </si>
  <si>
    <t>Post It 10x15 color</t>
  </si>
  <si>
    <t xml:space="preserve">Post It Memo Tip 3x5 </t>
  </si>
  <si>
    <t>Post-It Memo Tip 3x3</t>
  </si>
  <si>
    <t>Cera para contar</t>
  </si>
  <si>
    <t>Post It Mini Memo Tip 1 1/2x2 (pequeño)</t>
  </si>
  <si>
    <t>Banderitas de color/ Marcador de pagina</t>
  </si>
  <si>
    <t>29/042021</t>
  </si>
  <si>
    <t xml:space="preserve">Sharpie Azul </t>
  </si>
  <si>
    <t>Sharpie Verde</t>
  </si>
  <si>
    <t>Resaltador azul</t>
  </si>
  <si>
    <t>Resaltador naranja</t>
  </si>
  <si>
    <t>Resaltador rosado</t>
  </si>
  <si>
    <t>Resaltador amarillo</t>
  </si>
  <si>
    <t>Sharpie negro</t>
  </si>
  <si>
    <t>Sharpie Rojo</t>
  </si>
  <si>
    <t>Marcadores Pizarra</t>
  </si>
  <si>
    <t>Clips Billeteros 51mm</t>
  </si>
  <si>
    <t>Clips Billeteros 41mm</t>
  </si>
  <si>
    <t xml:space="preserve">Clips Billeteros32mm </t>
  </si>
  <si>
    <t>Clips Billeteros 25mm</t>
  </si>
  <si>
    <t>Clips Billeteros 1/2</t>
  </si>
  <si>
    <t>Clips Billeteros 19mm</t>
  </si>
  <si>
    <t>Pilas AAA paquete de 2/1</t>
  </si>
  <si>
    <t>Pilas AA paquete de 2/1</t>
  </si>
  <si>
    <t>Pilas AA paquete de 4</t>
  </si>
  <si>
    <t>Paquete</t>
  </si>
  <si>
    <t>Pilas 9V (cuadrada)</t>
  </si>
  <si>
    <t xml:space="preserve">Pilas 23A </t>
  </si>
  <si>
    <t>Liquid Paper Lapiz</t>
  </si>
  <si>
    <t>Liquid Paper Brocha</t>
  </si>
  <si>
    <t>Sacapunta</t>
  </si>
  <si>
    <t>Tijeras</t>
  </si>
  <si>
    <t>Reglas</t>
  </si>
  <si>
    <t>Borras</t>
  </si>
  <si>
    <t>Pines (chinchetas)</t>
  </si>
  <si>
    <t>Mouse Pad</t>
  </si>
  <si>
    <t>CD</t>
  </si>
  <si>
    <t>DVD</t>
  </si>
  <si>
    <t>Carpetas vinyl 1"</t>
  </si>
  <si>
    <t>Carpetas vinyl 1½"</t>
  </si>
  <si>
    <t>Carpetas vinyl 2"</t>
  </si>
  <si>
    <t>Carpetas vinyl 3"</t>
  </si>
  <si>
    <t>Carpetas vinyl 4"</t>
  </si>
  <si>
    <t>Carpetas vinyl 5"</t>
  </si>
  <si>
    <t>Espiral para encuadernación 6mm</t>
  </si>
  <si>
    <t>Espiral para encuadernación 12mm</t>
  </si>
  <si>
    <t>Espiral para encuadernación 14mm</t>
  </si>
  <si>
    <t>Espiral para encuadernación 16mm</t>
  </si>
  <si>
    <t>Espiral para encuadernación 19mm</t>
  </si>
  <si>
    <t>Pegamento fuerte liquido Coqui</t>
  </si>
  <si>
    <t>Zafacon de escritorio</t>
  </si>
  <si>
    <t>Rollo Papel Sumadora</t>
  </si>
  <si>
    <t>Archivo acordeon</t>
  </si>
  <si>
    <t>Juego para escritorios</t>
  </si>
  <si>
    <t>Juego Bandeja Escritorio</t>
  </si>
  <si>
    <t>Porta Lapices</t>
  </si>
  <si>
    <t>Porta Libreta</t>
  </si>
  <si>
    <t>Label mamey</t>
  </si>
  <si>
    <t>Pizarra corcho</t>
  </si>
  <si>
    <t>USB CIMO 2016</t>
  </si>
  <si>
    <t>Pegamento en Barra</t>
  </si>
  <si>
    <t>Pegamento blanco</t>
  </si>
  <si>
    <t>Agendas Annual</t>
  </si>
  <si>
    <t>Mascarillas desechables</t>
  </si>
  <si>
    <t>Gel Antibacterial</t>
  </si>
  <si>
    <t>Galón</t>
  </si>
  <si>
    <t xml:space="preserve">Alcohol Isopropilico </t>
  </si>
  <si>
    <t>Café Santo Domingo molido 1lb</t>
  </si>
  <si>
    <t xml:space="preserve">Te de frutas </t>
  </si>
  <si>
    <t>Agua de 16 onz</t>
  </si>
  <si>
    <t>Te de Manzanilla</t>
  </si>
  <si>
    <t>Te de Manzanilla y Anis</t>
  </si>
  <si>
    <t>Vasos de papel No. 4</t>
  </si>
  <si>
    <t>Servilletas C-Fold</t>
  </si>
  <si>
    <t>Azucar Blanca</t>
  </si>
  <si>
    <t>Azucar parda</t>
  </si>
  <si>
    <t>Cremora Lite</t>
  </si>
  <si>
    <t>Cremora Nestle 22Onz</t>
  </si>
  <si>
    <t>Té genjibre/limón</t>
  </si>
  <si>
    <t>Vasos de pepel No.7</t>
  </si>
  <si>
    <t>Vasos Plasticos No. 10</t>
  </si>
  <si>
    <t>Servilletas</t>
  </si>
  <si>
    <t>Escobas</t>
  </si>
  <si>
    <t>Suapes</t>
  </si>
  <si>
    <t>Fundas blancas para cocina</t>
  </si>
  <si>
    <t>Cloro</t>
  </si>
  <si>
    <t>Detergente en polvo</t>
  </si>
  <si>
    <t>Detergente Liquido para pisos</t>
  </si>
  <si>
    <t>Desinfectante/ambientador</t>
  </si>
  <si>
    <t>Esponja de fregar</t>
  </si>
  <si>
    <t xml:space="preserve">Lavaplatos liquido </t>
  </si>
  <si>
    <t>Paños de cocina</t>
  </si>
  <si>
    <t>Guantes para limpieza</t>
  </si>
  <si>
    <t>Cuchara plasticas</t>
  </si>
  <si>
    <t>Tenedores plasticos</t>
  </si>
  <si>
    <t>Platos desechables No. 6</t>
  </si>
  <si>
    <t>Platos desechables No. 9</t>
  </si>
  <si>
    <t>Papel de Baño de dispensador</t>
  </si>
  <si>
    <t>Te anis</t>
  </si>
  <si>
    <t xml:space="preserve">Paper Clips 50mm </t>
  </si>
  <si>
    <t>Memoria 8GB</t>
  </si>
  <si>
    <t>Fundas negras baño</t>
  </si>
  <si>
    <t>Endulzante splenda</t>
  </si>
  <si>
    <t>Endulzante Stivia</t>
  </si>
  <si>
    <t>Label Blanco</t>
  </si>
  <si>
    <t>Papel de Baño BRAVO</t>
  </si>
  <si>
    <t>platos desechables No.7</t>
  </si>
  <si>
    <t>Cloro de marca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</si>
</sst>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  <numFmt numFmtId="165" formatCode="m/dd/yyyy;@"/>
    <numFmt numFmtId="166" formatCode="dd/mm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E0F1"/>
      </patternFill>
    </fill>
  </fills>
  <borders count="9">
    <border>
      <left/>
      <right/>
      <top/>
      <bottom/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  <border>
      <left/>
      <right style="thin">
        <color rgb="FF8EA9DB"/>
      </right>
      <top style="thin">
        <color rgb="FF8EA9DB"/>
      </top>
      <bottom style="thin">
        <color rgb="FF8EA9DB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4" fontId="0" fillId="0" borderId="0" xfId="2" applyFont="1" applyFill="1" applyAlignment="1">
      <alignment horizontal="center"/>
    </xf>
    <xf numFmtId="44" fontId="0" fillId="0" borderId="0" xfId="2" applyFont="1" applyFill="1"/>
    <xf numFmtId="0" fontId="0" fillId="0" borderId="0" xfId="0" applyAlignment="1">
      <alignment horizontal="center" vertical="center" wrapText="1"/>
    </xf>
    <xf numFmtId="44" fontId="0" fillId="0" borderId="0" xfId="2" applyFont="1" applyFill="1" applyBorder="1" applyAlignment="1">
      <alignment horizontal="center" vertical="center" wrapText="1"/>
    </xf>
    <xf numFmtId="44" fontId="0" fillId="0" borderId="0" xfId="2" applyFont="1" applyFill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top" shrinkToFit="1"/>
    </xf>
    <xf numFmtId="164" fontId="5" fillId="2" borderId="2" xfId="0" applyNumberFormat="1" applyFont="1" applyFill="1" applyBorder="1" applyAlignment="1">
      <alignment horizontal="center" vertical="top" shrinkToFit="1"/>
    </xf>
    <xf numFmtId="1" fontId="0" fillId="0" borderId="3" xfId="0" applyNumberFormat="1" applyBorder="1" applyAlignment="1">
      <alignment horizontal="center" vertical="center"/>
    </xf>
    <xf numFmtId="0" fontId="0" fillId="0" borderId="4" xfId="0" applyBorder="1"/>
    <xf numFmtId="0" fontId="6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44" fontId="0" fillId="0" borderId="4" xfId="2" applyFont="1" applyFill="1" applyBorder="1" applyAlignment="1">
      <alignment horizontal="center"/>
    </xf>
    <xf numFmtId="44" fontId="0" fillId="0" borderId="5" xfId="2" applyFont="1" applyFill="1" applyBorder="1" applyAlignment="1">
      <alignment horizontal="center"/>
    </xf>
    <xf numFmtId="44" fontId="0" fillId="0" borderId="0" xfId="0" applyNumberFormat="1" applyAlignment="1">
      <alignment horizontal="center"/>
    </xf>
    <xf numFmtId="164" fontId="5" fillId="0" borderId="1" xfId="0" applyNumberFormat="1" applyFont="1" applyBorder="1" applyAlignment="1">
      <alignment horizontal="center" vertical="top" shrinkToFit="1"/>
    </xf>
    <xf numFmtId="165" fontId="5" fillId="0" borderId="2" xfId="0" applyNumberFormat="1" applyFont="1" applyBorder="1" applyAlignment="1">
      <alignment horizontal="center" vertical="top" shrinkToFit="1"/>
    </xf>
    <xf numFmtId="164" fontId="5" fillId="0" borderId="2" xfId="0" applyNumberFormat="1" applyFont="1" applyBorder="1" applyAlignment="1">
      <alignment horizontal="center" vertical="top" shrinkToFit="1"/>
    </xf>
    <xf numFmtId="44" fontId="0" fillId="0" borderId="0" xfId="0" applyNumberFormat="1"/>
    <xf numFmtId="165" fontId="5" fillId="2" borderId="2" xfId="0" applyNumberFormat="1" applyFont="1" applyFill="1" applyBorder="1" applyAlignment="1">
      <alignment horizontal="center" vertical="top" shrinkToFit="1"/>
    </xf>
    <xf numFmtId="0" fontId="6" fillId="0" borderId="4" xfId="0" applyFont="1" applyBorder="1"/>
    <xf numFmtId="0" fontId="7" fillId="0" borderId="2" xfId="0" applyFont="1" applyBorder="1" applyAlignment="1">
      <alignment horizontal="center" vertical="top" wrapText="1"/>
    </xf>
    <xf numFmtId="1" fontId="0" fillId="0" borderId="6" xfId="0" applyNumberFormat="1" applyBorder="1" applyAlignment="1">
      <alignment horizontal="center" vertical="center"/>
    </xf>
    <xf numFmtId="0" fontId="0" fillId="0" borderId="7" xfId="0" applyBorder="1"/>
    <xf numFmtId="1" fontId="6" fillId="0" borderId="3" xfId="0" applyNumberFormat="1" applyFont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top" shrinkToFit="1"/>
    </xf>
    <xf numFmtId="165" fontId="5" fillId="0" borderId="1" xfId="0" applyNumberFormat="1" applyFont="1" applyBorder="1" applyAlignment="1">
      <alignment horizontal="center" vertical="top" shrinkToFit="1"/>
    </xf>
    <xf numFmtId="166" fontId="5" fillId="2" borderId="1" xfId="0" applyNumberFormat="1" applyFont="1" applyFill="1" applyBorder="1" applyAlignment="1">
      <alignment horizontal="center" vertical="top" shrinkToFit="1"/>
    </xf>
    <xf numFmtId="166" fontId="5" fillId="0" borderId="1" xfId="0" applyNumberFormat="1" applyFont="1" applyBorder="1" applyAlignment="1">
      <alignment horizontal="center" vertical="top" shrinkToFit="1"/>
    </xf>
    <xf numFmtId="9" fontId="0" fillId="0" borderId="0" xfId="0" applyNumberFormat="1"/>
    <xf numFmtId="43" fontId="0" fillId="0" borderId="0" xfId="0" applyNumberFormat="1"/>
    <xf numFmtId="44" fontId="0" fillId="0" borderId="0" xfId="2" applyFont="1" applyFill="1" applyBorder="1" applyAlignment="1">
      <alignment horizontal="center"/>
    </xf>
    <xf numFmtId="44" fontId="0" fillId="0" borderId="8" xfId="2" applyFont="1" applyFill="1" applyBorder="1" applyAlignment="1">
      <alignment horizontal="center"/>
    </xf>
    <xf numFmtId="44" fontId="0" fillId="0" borderId="8" xfId="0" applyNumberFormat="1" applyBorder="1" applyAlignment="1">
      <alignment horizontal="center"/>
    </xf>
    <xf numFmtId="44" fontId="0" fillId="0" borderId="5" xfId="0" applyNumberFormat="1" applyBorder="1" applyAlignment="1">
      <alignment horizontal="center"/>
    </xf>
    <xf numFmtId="166" fontId="5" fillId="0" borderId="2" xfId="0" applyNumberFormat="1" applyFont="1" applyBorder="1" applyAlignment="1">
      <alignment horizontal="center" vertical="top" shrinkToFit="1"/>
    </xf>
    <xf numFmtId="43" fontId="0" fillId="0" borderId="0" xfId="1" applyFont="1" applyFill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24"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/>
      </border>
    </dxf>
    <dxf>
      <fill>
        <patternFill patternType="none">
          <fgColor indexed="64"/>
          <bgColor indexed="65"/>
        </patternFill>
      </fill>
      <alignment horizontal="center" textRotation="0" indent="0" justifyLastLine="0" readingOrder="0"/>
    </dxf>
    <dxf>
      <font>
        <strike val="0"/>
        <outline val="0"/>
        <shadow val="0"/>
        <u val="none"/>
        <vertAlign val="baseline"/>
        <sz val="11"/>
        <name val="Calibri"/>
        <scheme val="none"/>
      </font>
      <fill>
        <patternFill patternType="none">
          <fgColor indexed="64"/>
          <bgColor indexed="65"/>
        </patternFill>
      </fill>
      <alignment horizontal="center" textRotation="0" indent="0" justifyLastLine="0" readingOrder="0"/>
    </dxf>
    <dxf>
      <font>
        <b val="0"/>
      </font>
      <fill>
        <patternFill patternType="none">
          <fgColor indexed="64"/>
          <bgColor indexed="65"/>
        </patternFill>
      </fill>
      <alignment horizontal="center" textRotation="0" indent="0" justifyLastLine="0" readingOrder="0"/>
    </dxf>
    <dxf>
      <font>
        <b val="0"/>
        <strike val="0"/>
        <outline val="0"/>
        <shadow val="0"/>
        <u val="none"/>
        <vertAlign val="baseline"/>
        <sz val="11"/>
        <name val="Calibri"/>
        <scheme val="none"/>
      </font>
      <fill>
        <patternFill patternType="none">
          <fgColor indexed="64"/>
          <bgColor indexed="65"/>
        </patternFill>
      </fill>
      <alignment horizontal="center" textRotation="0" indent="0" justifyLastLine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542926</xdr:colOff>
      <xdr:row>0</xdr:row>
      <xdr:rowOff>76200</xdr:rowOff>
    </xdr:from>
    <xdr:to>
      <xdr:col>10</xdr:col>
      <xdr:colOff>380565</xdr:colOff>
      <xdr:row>4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5480DF-5398-4143-812E-BE5DEE47A5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9372601" y="76200"/>
          <a:ext cx="1485464" cy="1019175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0</xdr:row>
      <xdr:rowOff>7436</xdr:rowOff>
    </xdr:from>
    <xdr:to>
      <xdr:col>2</xdr:col>
      <xdr:colOff>1359355</xdr:colOff>
      <xdr:row>4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D0B73D-03D1-4585-A8B8-DE119CA188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74" r="10891" b="7016"/>
        <a:stretch/>
      </xdr:blipFill>
      <xdr:spPr>
        <a:xfrm>
          <a:off x="1657350" y="7436"/>
          <a:ext cx="1216480" cy="10498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eaybar_anamar_gob_do/Documents/Escritorio/Inventario%20Almacen%20Nuevo-FINAL-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eaybar_anamar_gob_do/Documents/Escritorio/SALIDAS%20Y%20ENTRADAS%20ALMACEN/INVENTARIO%20AL%2012%20DE%20ABRIL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istencia"/>
      <sheetName val="Entrada"/>
      <sheetName val="Salida"/>
      <sheetName val="codigos"/>
      <sheetName val="CONTROL DE SALIDA MATERIAL GAST"/>
      <sheetName val="Sheet1"/>
      <sheetName val="PARALELO"/>
      <sheetName val="Inventario Almacen Nuevo-FINAL-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E INVENT TRANSPARENCIA T1"/>
      <sheetName val="CUADRE INVENTARIO AL 8 ABRIL"/>
      <sheetName val="CUADRE INVENTARIO AL 8 ABRI "/>
      <sheetName val="ENTRADA 6-05-2022"/>
      <sheetName val="INVENTARIO PARALELO"/>
      <sheetName val="PASE DE INVENTARIO "/>
      <sheetName val="Existencia (1)"/>
      <sheetName val="CUADRE INVENTARIO"/>
      <sheetName val="Salida"/>
      <sheetName val="ENTRADA"/>
      <sheetName val="Pedido Material Gastable"/>
      <sheetName val="Pedido Productos de Limpieza"/>
      <sheetName val="CONTROL DE SALIDA MATERIAL GAST"/>
      <sheetName val="codigos"/>
      <sheetName val="Sheet1"/>
    </sheetNames>
    <sheetDataSet>
      <sheetData sheetId="0"/>
      <sheetData sheetId="1"/>
      <sheetData sheetId="2"/>
      <sheetData sheetId="3">
        <row r="20">
          <cell r="I20">
            <v>2.8</v>
          </cell>
        </row>
        <row r="21">
          <cell r="I21">
            <v>160.15</v>
          </cell>
        </row>
        <row r="23">
          <cell r="I23">
            <v>28</v>
          </cell>
        </row>
        <row r="29">
          <cell r="I29">
            <v>39</v>
          </cell>
        </row>
        <row r="30">
          <cell r="I30">
            <v>39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ABCBCC9-5823-459B-896C-6F429D9FF7F4}" name="Table1" displayName="Table1" ref="A6:K161" totalsRowCount="1" headerRowDxfId="22">
  <autoFilter ref="A6:K160" xr:uid="{781B8E17-C725-431A-AF53-6514AD5E5B8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1D24699F-F19C-49DE-B12E-C45F1C2812C8}" name="Periodo de adquisición" dataDxfId="21" totalsRowDxfId="20"/>
    <tableColumn id="2" xr3:uid="{4791789E-BB0E-4794-8C9A-7F36DC4FBB9A}" name="Fecha de Registro" dataDxfId="19" totalsRowDxfId="18"/>
    <tableColumn id="3" xr3:uid="{FA14C6ED-3467-4712-9347-A52EDF4588E6}" name="Código Institucional" dataDxfId="17" totalsRowDxfId="16"/>
    <tableColumn id="4" xr3:uid="{6753C95E-BFEA-4937-BACC-F44D9A250AEE}" name="Breve Descripción del Bien" dataDxfId="15" totalsRowDxfId="14"/>
    <tableColumn id="5" xr3:uid="{FB5CABB1-9ECE-4426-B898-33A86B754217}" name="Existencia" dataDxfId="13" totalsRowDxfId="12">
      <calculatedColumnFormula>Table1[[#This Row],[Qty Entrada]]-Table1[[#This Row],[Qty Salida]]</calculatedColumnFormula>
    </tableColumn>
    <tableColumn id="6" xr3:uid="{3CB973D7-7D15-41D9-8ECC-487A36F5B8A6}" name="Medida" dataDxfId="11" totalsRowDxfId="10"/>
    <tableColumn id="11" xr3:uid="{CF34E501-64C8-44D2-B47B-A2B2A5CDA075}" name="Qty Entrada" dataDxfId="9" totalsRowDxfId="8">
      <calculatedColumnFormula>SUMIF([1]!Table3[Código Institucional],Existencia!C7:C147,[1]!Table3[Cantidad])</calculatedColumnFormula>
    </tableColumn>
    <tableColumn id="10" xr3:uid="{37106389-CCAA-4641-AC3F-22D1543436D3}" name="Qty Salida" dataDxfId="7" totalsRowDxfId="6">
      <calculatedColumnFormula>SUMIF([1]!Table2[Código Institucional],Existencia!C7:C147,[1]!Table2[Cantidad])</calculatedColumnFormula>
    </tableColumn>
    <tableColumn id="7" xr3:uid="{ED71BF6E-084A-41AB-A5AC-460551E7CCDB}" name="Precio" dataDxfId="5" totalsRowDxfId="4" dataCellStyle="Currency"/>
    <tableColumn id="8" xr3:uid="{05E2EA62-D09B-45F4-B162-D5F94DFE6499}" name="ITBS" totalsRowFunction="custom" dataDxfId="3" totalsRowDxfId="2">
      <calculatedColumnFormula>I7*18%*E7</calculatedColumnFormula>
      <totalsRowFormula>SUM(J7:J160)</totalsRowFormula>
    </tableColumn>
    <tableColumn id="9" xr3:uid="{8A71D1E3-F905-406F-BE8F-79CDB718C078}" name="Valores RD$" totalsRowFunction="sum" dataDxfId="1" totalsRowDxfId="0">
      <calculatedColumnFormula>E7*I7+J7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7F559-FE3C-4DE8-AE67-C3C06958FE44}">
  <sheetPr>
    <pageSetUpPr fitToPage="1"/>
  </sheetPr>
  <dimension ref="A1:T161"/>
  <sheetViews>
    <sheetView tabSelected="1" zoomScaleNormal="100" workbookViewId="0">
      <pane ySplit="6" topLeftCell="A132" activePane="bottomLeft" state="frozen"/>
      <selection pane="bottomLeft" activeCell="A4" sqref="A4:K4"/>
    </sheetView>
  </sheetViews>
  <sheetFormatPr defaultColWidth="9.140625" defaultRowHeight="15" x14ac:dyDescent="0.25"/>
  <cols>
    <col min="1" max="1" width="12.5703125" style="2" customWidth="1"/>
    <col min="2" max="2" width="10.140625" style="2" customWidth="1"/>
    <col min="3" max="3" width="22.5703125" style="3" customWidth="1"/>
    <col min="4" max="4" width="34.28515625" customWidth="1"/>
    <col min="5" max="5" width="16.5703125" style="2" customWidth="1"/>
    <col min="6" max="6" width="10.28515625" style="2" customWidth="1"/>
    <col min="7" max="7" width="12.85546875" style="2" customWidth="1"/>
    <col min="8" max="8" width="13.140625" style="2" customWidth="1"/>
    <col min="9" max="9" width="10.85546875" style="4" customWidth="1"/>
    <col min="10" max="11" width="13.85546875" style="2" customWidth="1"/>
    <col min="14" max="15" width="12.5703125" bestFit="1" customWidth="1"/>
    <col min="16" max="17" width="10.5703125" bestFit="1" customWidth="1"/>
  </cols>
  <sheetData>
    <row r="1" spans="1:17" ht="23.25" x14ac:dyDescent="0.3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1"/>
      <c r="K1" s="1"/>
    </row>
    <row r="2" spans="1:17" ht="18.75" x14ac:dyDescent="0.3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7" x14ac:dyDescent="0.25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7" x14ac:dyDescent="0.25">
      <c r="A4" s="42" t="s">
        <v>3</v>
      </c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7" x14ac:dyDescent="0.25">
      <c r="P5" s="5"/>
      <c r="Q5" s="5"/>
    </row>
    <row r="6" spans="1:17" ht="41.25" customHeight="1" x14ac:dyDescent="0.25">
      <c r="A6" s="6" t="s">
        <v>4</v>
      </c>
      <c r="B6" s="6" t="s">
        <v>5</v>
      </c>
      <c r="C6" s="6" t="s">
        <v>6</v>
      </c>
      <c r="D6" s="6" t="s">
        <v>7</v>
      </c>
      <c r="E6" s="6" t="s">
        <v>8</v>
      </c>
      <c r="F6" s="6" t="s">
        <v>9</v>
      </c>
      <c r="G6" s="6" t="s">
        <v>10</v>
      </c>
      <c r="H6" s="6" t="s">
        <v>11</v>
      </c>
      <c r="I6" s="7" t="s">
        <v>12</v>
      </c>
      <c r="J6" s="6" t="s">
        <v>13</v>
      </c>
      <c r="K6" s="8" t="s">
        <v>14</v>
      </c>
    </row>
    <row r="7" spans="1:17" x14ac:dyDescent="0.25">
      <c r="A7" s="9">
        <v>43594</v>
      </c>
      <c r="B7" s="10">
        <v>44687</v>
      </c>
      <c r="C7" s="11">
        <v>1000</v>
      </c>
      <c r="D7" s="12" t="s">
        <v>15</v>
      </c>
      <c r="E7" s="13">
        <f>Table1[[#This Row],[Qty Entrada]]-Table1[[#This Row],[Qty Salida]]</f>
        <v>74</v>
      </c>
      <c r="F7" s="14" t="s">
        <v>16</v>
      </c>
      <c r="G7" s="14">
        <f>SUMIF([1]!Table3[Código Institucional],Existencia!C7:C147,[1]!Table3[Cantidad])</f>
        <v>99</v>
      </c>
      <c r="H7" s="14">
        <f>SUMIF([1]!Table2[Código Institucional],Existencia!C7:C147,[1]!Table2[Cantidad])</f>
        <v>25</v>
      </c>
      <c r="I7" s="15">
        <v>305</v>
      </c>
      <c r="J7" s="16">
        <f t="shared" ref="J7:J70" si="0">I7*18%*E7</f>
        <v>4062.6</v>
      </c>
      <c r="K7" s="17">
        <f>E7*I7+J7</f>
        <v>26632.6</v>
      </c>
    </row>
    <row r="8" spans="1:17" x14ac:dyDescent="0.25">
      <c r="A8" s="18">
        <v>43594</v>
      </c>
      <c r="B8" s="19">
        <v>44315</v>
      </c>
      <c r="C8" s="11">
        <v>1001</v>
      </c>
      <c r="D8" s="12" t="s">
        <v>17</v>
      </c>
      <c r="E8" s="13">
        <f>Table1[[#This Row],[Qty Entrada]]-Table1[[#This Row],[Qty Salida]]</f>
        <v>19</v>
      </c>
      <c r="F8" s="14" t="s">
        <v>16</v>
      </c>
      <c r="G8" s="14">
        <f>SUMIF([1]!Table3[Código Institucional],Existencia!C8:C148,[1]!Table3[Cantidad])</f>
        <v>19</v>
      </c>
      <c r="H8" s="14">
        <f>SUMIF([1]!Table2[Código Institucional],Existencia!C8:C148,[1]!Table2[Cantidad])</f>
        <v>0</v>
      </c>
      <c r="I8" s="15">
        <v>295</v>
      </c>
      <c r="J8" s="16">
        <f t="shared" si="0"/>
        <v>1008.9</v>
      </c>
      <c r="K8" s="17">
        <f t="shared" ref="K8:K71" si="1">E8*I8+J8</f>
        <v>6613.9</v>
      </c>
    </row>
    <row r="9" spans="1:17" x14ac:dyDescent="0.25">
      <c r="A9" s="9">
        <v>43594</v>
      </c>
      <c r="B9" s="10">
        <v>44687</v>
      </c>
      <c r="C9" s="11">
        <v>1003</v>
      </c>
      <c r="D9" s="12" t="s">
        <v>18</v>
      </c>
      <c r="E9" s="13">
        <f>Table1[[#This Row],[Qty Entrada]]-Table1[[#This Row],[Qty Salida]]</f>
        <v>3</v>
      </c>
      <c r="F9" s="14" t="s">
        <v>16</v>
      </c>
      <c r="G9" s="14">
        <f>SUMIF([1]!Table3[Código Institucional],Existencia!C9:C161,[1]!Table3[Cantidad])</f>
        <v>3</v>
      </c>
      <c r="H9" s="14">
        <f>SUMIF([1]!Table2[Código Institucional],Existencia!C9:C161,[1]!Table2[Cantidad])</f>
        <v>0</v>
      </c>
      <c r="I9" s="15">
        <v>330.75</v>
      </c>
      <c r="J9" s="16">
        <f t="shared" si="0"/>
        <v>178.60499999999999</v>
      </c>
      <c r="K9" s="17">
        <f t="shared" si="1"/>
        <v>1170.855</v>
      </c>
    </row>
    <row r="10" spans="1:17" x14ac:dyDescent="0.25">
      <c r="A10" s="18">
        <v>43594</v>
      </c>
      <c r="B10" s="20">
        <v>43717</v>
      </c>
      <c r="C10" s="11">
        <v>1004</v>
      </c>
      <c r="D10" s="12" t="s">
        <v>19</v>
      </c>
      <c r="E10" s="13">
        <f>Table1[[#This Row],[Qty Entrada]]-Table1[[#This Row],[Qty Salida]]</f>
        <v>3</v>
      </c>
      <c r="F10" s="14" t="s">
        <v>16</v>
      </c>
      <c r="G10" s="14">
        <f>SUMIF([1]!Table3[Código Institucional],Existencia!C10:C162,[1]!Table3[Cantidad])</f>
        <v>3</v>
      </c>
      <c r="H10" s="14">
        <f>SUMIF([1]!Table2[Código Institucional],Existencia!C10:C162,[1]!Table2[Cantidad])</f>
        <v>0</v>
      </c>
      <c r="I10" s="15">
        <v>430</v>
      </c>
      <c r="J10" s="16">
        <f t="shared" si="0"/>
        <v>232.2</v>
      </c>
      <c r="K10" s="17">
        <f t="shared" si="1"/>
        <v>1522.2</v>
      </c>
    </row>
    <row r="11" spans="1:17" x14ac:dyDescent="0.25">
      <c r="A11" s="9">
        <v>43594</v>
      </c>
      <c r="B11" s="10">
        <v>43717</v>
      </c>
      <c r="C11" s="11">
        <v>1005</v>
      </c>
      <c r="D11" s="12" t="s">
        <v>20</v>
      </c>
      <c r="E11" s="13">
        <f>Table1[[#This Row],[Qty Entrada]]-Table1[[#This Row],[Qty Salida]]</f>
        <v>3</v>
      </c>
      <c r="F11" s="14" t="s">
        <v>16</v>
      </c>
      <c r="G11" s="14">
        <f>SUMIF([1]!Table3[Código Institucional],Existencia!C11:C163,[1]!Table3[Cantidad])</f>
        <v>3</v>
      </c>
      <c r="H11" s="14">
        <f>SUMIF([1]!Table2[Código Institucional],Existencia!C11:C163,[1]!Table2[Cantidad])</f>
        <v>0</v>
      </c>
      <c r="I11" s="15">
        <v>525</v>
      </c>
      <c r="J11" s="16">
        <f t="shared" si="0"/>
        <v>283.5</v>
      </c>
      <c r="K11" s="17">
        <f t="shared" si="1"/>
        <v>1858.5</v>
      </c>
    </row>
    <row r="12" spans="1:17" x14ac:dyDescent="0.25">
      <c r="A12" s="18">
        <v>43594</v>
      </c>
      <c r="B12" s="20">
        <v>43717</v>
      </c>
      <c r="C12" s="11">
        <v>1006</v>
      </c>
      <c r="D12" s="12" t="s">
        <v>21</v>
      </c>
      <c r="E12" s="13">
        <f>Table1[[#This Row],[Qty Entrada]]-Table1[[#This Row],[Qty Salida]]</f>
        <v>4</v>
      </c>
      <c r="F12" s="14" t="s">
        <v>16</v>
      </c>
      <c r="G12" s="14">
        <f>SUMIF([1]!Table3[Código Institucional],Existencia!C12:C164,[1]!Table3[Cantidad])</f>
        <v>4</v>
      </c>
      <c r="H12" s="14">
        <f>SUMIF([1]!Table2[Código Institucional],Existencia!C12:C164,[1]!Table2[Cantidad])</f>
        <v>0</v>
      </c>
      <c r="I12" s="15">
        <v>490</v>
      </c>
      <c r="J12" s="16">
        <f t="shared" si="0"/>
        <v>352.8</v>
      </c>
      <c r="K12" s="17">
        <f t="shared" si="1"/>
        <v>2312.8000000000002</v>
      </c>
    </row>
    <row r="13" spans="1:17" x14ac:dyDescent="0.25">
      <c r="A13" s="9">
        <v>43594</v>
      </c>
      <c r="B13" s="10">
        <v>43717</v>
      </c>
      <c r="C13" s="11">
        <v>1010</v>
      </c>
      <c r="D13" s="12" t="s">
        <v>22</v>
      </c>
      <c r="E13" s="13">
        <f>Table1[[#This Row],[Qty Entrada]]-Table1[[#This Row],[Qty Salida]]</f>
        <v>179</v>
      </c>
      <c r="F13" s="14" t="s">
        <v>23</v>
      </c>
      <c r="G13" s="14">
        <f>SUMIF([1]!Table3[Código Institucional],Existencia!C13:C168,[1]!Table3[Cantidad])</f>
        <v>215</v>
      </c>
      <c r="H13" s="14">
        <f>SUMIF([1]!Table2[Código Institucional],Existencia!C13:C168,[1]!Table2[Cantidad])</f>
        <v>36</v>
      </c>
      <c r="I13" s="15">
        <v>3.15</v>
      </c>
      <c r="J13" s="16">
        <f t="shared" si="0"/>
        <v>101.49299999999999</v>
      </c>
      <c r="K13" s="17">
        <f t="shared" si="1"/>
        <v>665.34300000000007</v>
      </c>
    </row>
    <row r="14" spans="1:17" x14ac:dyDescent="0.25">
      <c r="A14" s="18">
        <v>43594</v>
      </c>
      <c r="B14" s="20">
        <v>44687</v>
      </c>
      <c r="C14" s="11">
        <v>1011</v>
      </c>
      <c r="D14" s="12" t="s">
        <v>24</v>
      </c>
      <c r="E14" s="13">
        <f>Table1[[#This Row],[Qty Entrada]]-Table1[[#This Row],[Qty Salida]]</f>
        <v>357</v>
      </c>
      <c r="F14" s="14" t="s">
        <v>23</v>
      </c>
      <c r="G14" s="14">
        <f>SUMIF([1]!Table3[Código Institucional],Existencia!C14:C169,[1]!Table3[Cantidad])</f>
        <v>357</v>
      </c>
      <c r="H14" s="14">
        <f>SUMIF([1]!Table2[Código Institucional],Existencia!C14:C169,[1]!Table2[Cantidad])</f>
        <v>0</v>
      </c>
      <c r="I14" s="15">
        <v>2.85</v>
      </c>
      <c r="J14" s="16">
        <f t="shared" si="0"/>
        <v>183.14099999999999</v>
      </c>
      <c r="K14" s="17">
        <f t="shared" si="1"/>
        <v>1200.5910000000001</v>
      </c>
    </row>
    <row r="15" spans="1:17" x14ac:dyDescent="0.25">
      <c r="A15" s="9">
        <v>43594</v>
      </c>
      <c r="B15" s="10">
        <v>43717</v>
      </c>
      <c r="C15" s="11">
        <v>1012</v>
      </c>
      <c r="D15" s="12" t="s">
        <v>25</v>
      </c>
      <c r="E15" s="13">
        <f>Table1[[#This Row],[Qty Entrada]]-Table1[[#This Row],[Qty Salida]]</f>
        <v>225</v>
      </c>
      <c r="F15" s="14" t="s">
        <v>23</v>
      </c>
      <c r="G15" s="14">
        <f>SUMIF([1]!Table3[Código Institucional],Existencia!C15:C170,[1]!Table3[Cantidad])</f>
        <v>225</v>
      </c>
      <c r="H15" s="14">
        <f>SUMIF([1]!Table2[Código Institucional],Existencia!C15:C170,[1]!Table2[Cantidad])</f>
        <v>0</v>
      </c>
      <c r="I15" s="15">
        <v>2.85</v>
      </c>
      <c r="J15" s="16">
        <f t="shared" si="0"/>
        <v>115.425</v>
      </c>
      <c r="K15" s="17">
        <f t="shared" si="1"/>
        <v>756.67499999999995</v>
      </c>
      <c r="M15" s="21"/>
    </row>
    <row r="16" spans="1:17" x14ac:dyDescent="0.25">
      <c r="A16" s="18">
        <v>43594</v>
      </c>
      <c r="B16" s="20">
        <v>44687</v>
      </c>
      <c r="C16" s="11">
        <v>1013</v>
      </c>
      <c r="D16" s="12" t="s">
        <v>26</v>
      </c>
      <c r="E16" s="13">
        <f>Table1[[#This Row],[Qty Entrada]]-Table1[[#This Row],[Qty Salida]]</f>
        <v>200</v>
      </c>
      <c r="F16" s="14" t="s">
        <v>23</v>
      </c>
      <c r="G16" s="14">
        <f>SUMIF([1]!Table3[Código Institucional],Existencia!C16:C171,[1]!Table3[Cantidad])</f>
        <v>200</v>
      </c>
      <c r="H16" s="14">
        <f>SUMIF([1]!Table2[Código Institucional],Existencia!C16:C171,[1]!Table2[Cantidad])</f>
        <v>0</v>
      </c>
      <c r="I16" s="15">
        <f>+'[2]ENTRADA 6-05-2022'!$I$20</f>
        <v>2.8</v>
      </c>
      <c r="J16" s="16">
        <f t="shared" si="0"/>
        <v>100.8</v>
      </c>
      <c r="K16" s="17">
        <f t="shared" si="1"/>
        <v>660.8</v>
      </c>
    </row>
    <row r="17" spans="1:11" x14ac:dyDescent="0.25">
      <c r="A17" s="9">
        <v>43594</v>
      </c>
      <c r="B17" s="22">
        <v>44315</v>
      </c>
      <c r="C17" s="11">
        <v>1014</v>
      </c>
      <c r="D17" s="12" t="s">
        <v>27</v>
      </c>
      <c r="E17" s="13">
        <f>Table1[[#This Row],[Qty Entrada]]-Table1[[#This Row],[Qty Salida]]</f>
        <v>1</v>
      </c>
      <c r="F17" s="14" t="s">
        <v>28</v>
      </c>
      <c r="G17" s="14">
        <f>SUMIF([1]!Table3[Código Institucional],Existencia!C17:C172,[1]!Table3[Cantidad])</f>
        <v>1</v>
      </c>
      <c r="H17" s="14">
        <f>SUMIF([1]!Table2[Código Institucional],Existencia!C17:C172,[1]!Table2[Cantidad])</f>
        <v>0</v>
      </c>
      <c r="I17" s="15">
        <f>+'[2]ENTRADA 6-05-2022'!$I$21</f>
        <v>160.15</v>
      </c>
      <c r="J17" s="16">
        <f t="shared" si="0"/>
        <v>28.826999999999998</v>
      </c>
      <c r="K17" s="17">
        <f t="shared" si="1"/>
        <v>188.977</v>
      </c>
    </row>
    <row r="18" spans="1:11" x14ac:dyDescent="0.25">
      <c r="A18" s="18">
        <v>43594</v>
      </c>
      <c r="B18" s="20">
        <v>43717</v>
      </c>
      <c r="C18" s="11">
        <v>1016</v>
      </c>
      <c r="D18" s="12" t="s">
        <v>29</v>
      </c>
      <c r="E18" s="13">
        <f>Table1[[#This Row],[Qty Entrada]]-Table1[[#This Row],[Qty Salida]]</f>
        <v>162</v>
      </c>
      <c r="F18" s="14" t="s">
        <v>23</v>
      </c>
      <c r="G18" s="14">
        <f>SUMIF([1]!Table3[Código Institucional],Existencia!C18:C174,[1]!Table3[Cantidad])</f>
        <v>169</v>
      </c>
      <c r="H18" s="14">
        <f>SUMIF([1]!Table2[Código Institucional],Existencia!C18:C174,[1]!Table2[Cantidad])</f>
        <v>7</v>
      </c>
      <c r="I18" s="15">
        <f>+'[2]ENTRADA 6-05-2022'!$I$23</f>
        <v>28</v>
      </c>
      <c r="J18" s="16">
        <f t="shared" si="0"/>
        <v>816.48</v>
      </c>
      <c r="K18" s="17">
        <f t="shared" si="1"/>
        <v>5352.48</v>
      </c>
    </row>
    <row r="19" spans="1:11" x14ac:dyDescent="0.25">
      <c r="A19" s="9">
        <v>43594</v>
      </c>
      <c r="B19" s="10">
        <v>43717</v>
      </c>
      <c r="C19" s="11">
        <v>1017</v>
      </c>
      <c r="D19" s="12" t="s">
        <v>30</v>
      </c>
      <c r="E19" s="13">
        <f>Table1[[#This Row],[Qty Entrada]]-Table1[[#This Row],[Qty Salida]]</f>
        <v>21</v>
      </c>
      <c r="F19" s="14" t="s">
        <v>28</v>
      </c>
      <c r="G19" s="14">
        <f>SUMIF([1]!Table3[Código Institucional],Existencia!C19:C175,[1]!Table3[Cantidad])</f>
        <v>24</v>
      </c>
      <c r="H19" s="14">
        <f>SUMIF([1]!Table2[Código Institucional],Existencia!C19:C175,[1]!Table2[Cantidad])</f>
        <v>3</v>
      </c>
      <c r="I19" s="15">
        <v>130</v>
      </c>
      <c r="J19" s="16">
        <f>I19*18%*E19</f>
        <v>491.4</v>
      </c>
      <c r="K19" s="17">
        <f t="shared" si="1"/>
        <v>3221.4</v>
      </c>
    </row>
    <row r="20" spans="1:11" x14ac:dyDescent="0.25">
      <c r="A20" s="18">
        <v>43594</v>
      </c>
      <c r="B20" s="20">
        <v>44687</v>
      </c>
      <c r="C20" s="11">
        <v>1019</v>
      </c>
      <c r="D20" s="12" t="s">
        <v>31</v>
      </c>
      <c r="E20" s="13">
        <f>Table1[[#This Row],[Qty Entrada]]-Table1[[#This Row],[Qty Salida]]</f>
        <v>227</v>
      </c>
      <c r="F20" s="14" t="s">
        <v>23</v>
      </c>
      <c r="G20" s="14">
        <f>SUMIF([1]!Table3[Código Institucional],Existencia!C20:C177,[1]!Table3[Cantidad])</f>
        <v>227</v>
      </c>
      <c r="H20" s="14">
        <f>SUMIF([1]!Table2[Código Institucional],Existencia!C20:C177,[1]!Table2[Cantidad])</f>
        <v>0</v>
      </c>
      <c r="I20" s="15">
        <v>1.95</v>
      </c>
      <c r="J20" s="16">
        <f t="shared" si="0"/>
        <v>79.676999999999992</v>
      </c>
      <c r="K20" s="17">
        <f t="shared" si="1"/>
        <v>522.327</v>
      </c>
    </row>
    <row r="21" spans="1:11" x14ac:dyDescent="0.25">
      <c r="A21" s="9">
        <v>43594</v>
      </c>
      <c r="B21" s="10">
        <v>44687</v>
      </c>
      <c r="C21" s="11">
        <v>1021</v>
      </c>
      <c r="D21" s="23" t="s">
        <v>32</v>
      </c>
      <c r="E21" s="13">
        <f>Table1[[#This Row],[Qty Entrada]]-Table1[[#This Row],[Qty Salida]]</f>
        <v>174</v>
      </c>
      <c r="F21" s="14" t="s">
        <v>23</v>
      </c>
      <c r="G21" s="14">
        <f>SUMIF([1]!Table3[Código Institucional],Existencia!C21:C179,[1]!Table3[Cantidad])</f>
        <v>184</v>
      </c>
      <c r="H21" s="14">
        <f>SUMIF([1]!Table2[Código Institucional],Existencia!C21:C179,[1]!Table2[Cantidad])</f>
        <v>10</v>
      </c>
      <c r="I21" s="15">
        <v>2.1</v>
      </c>
      <c r="J21" s="16">
        <f t="shared" si="0"/>
        <v>65.772000000000006</v>
      </c>
      <c r="K21" s="17">
        <f>E21*I21+J21</f>
        <v>431.17200000000003</v>
      </c>
    </row>
    <row r="22" spans="1:11" x14ac:dyDescent="0.25">
      <c r="A22" s="18">
        <v>43594</v>
      </c>
      <c r="B22" s="20">
        <v>43717</v>
      </c>
      <c r="C22" s="11">
        <v>1022</v>
      </c>
      <c r="D22" s="12" t="s">
        <v>33</v>
      </c>
      <c r="E22" s="13">
        <f>Table1[[#This Row],[Qty Entrada]]-Table1[[#This Row],[Qty Salida]]</f>
        <v>32</v>
      </c>
      <c r="F22" s="14" t="s">
        <v>23</v>
      </c>
      <c r="G22" s="14">
        <f>SUMIF([1]!Table3[Código Institucional],Existencia!C22:C180,[1]!Table3[Cantidad])</f>
        <v>32</v>
      </c>
      <c r="H22" s="14">
        <f>SUMIF([1]!Table2[Código Institucional],Existencia!C22:C180,[1]!Table2[Cantidad])</f>
        <v>0</v>
      </c>
      <c r="I22" s="15">
        <f>+'[2]ENTRADA 6-05-2022'!$I$29</f>
        <v>39</v>
      </c>
      <c r="J22" s="16">
        <f t="shared" si="0"/>
        <v>224.64</v>
      </c>
      <c r="K22" s="17">
        <f t="shared" si="1"/>
        <v>1472.6399999999999</v>
      </c>
    </row>
    <row r="23" spans="1:11" x14ac:dyDescent="0.25">
      <c r="A23" s="9">
        <v>43594</v>
      </c>
      <c r="B23" s="10">
        <v>43717</v>
      </c>
      <c r="C23" s="11">
        <v>1023</v>
      </c>
      <c r="D23" s="12" t="s">
        <v>34</v>
      </c>
      <c r="E23" s="13">
        <f>Table1[[#This Row],[Qty Entrada]]-Table1[[#This Row],[Qty Salida]]</f>
        <v>11</v>
      </c>
      <c r="F23" s="14" t="s">
        <v>23</v>
      </c>
      <c r="G23" s="14">
        <f>SUMIF([1]!Table3[Código Institucional],Existencia!C23:C181,[1]!Table3[Cantidad])</f>
        <v>11</v>
      </c>
      <c r="H23" s="14">
        <f>SUMIF([1]!Table2[Código Institucional],Existencia!C23:C181,[1]!Table2[Cantidad])</f>
        <v>0</v>
      </c>
      <c r="I23" s="15">
        <f>+'[2]ENTRADA 6-05-2022'!$I$30</f>
        <v>39</v>
      </c>
      <c r="J23" s="16">
        <f t="shared" si="0"/>
        <v>77.22</v>
      </c>
      <c r="K23" s="17">
        <f t="shared" si="1"/>
        <v>506.22</v>
      </c>
    </row>
    <row r="24" spans="1:11" x14ac:dyDescent="0.25">
      <c r="A24" s="18">
        <v>43594</v>
      </c>
      <c r="B24" s="20">
        <v>43717</v>
      </c>
      <c r="C24" s="11">
        <v>1024</v>
      </c>
      <c r="D24" s="12" t="s">
        <v>35</v>
      </c>
      <c r="E24" s="13">
        <f>Table1[[#This Row],[Qty Entrada]]-Table1[[#This Row],[Qty Salida]]</f>
        <v>75</v>
      </c>
      <c r="F24" s="14" t="s">
        <v>23</v>
      </c>
      <c r="G24" s="14">
        <f>SUMIF([1]!Table3[Código Institucional],Existencia!C24:C182,[1]!Table3[Cantidad])</f>
        <v>75</v>
      </c>
      <c r="H24" s="14">
        <f>SUMIF([1]!Table2[Código Institucional],Existencia!C24:C182,[1]!Table2[Cantidad])</f>
        <v>0</v>
      </c>
      <c r="I24" s="15">
        <v>39</v>
      </c>
      <c r="J24" s="16">
        <f>I24*E24</f>
        <v>2925</v>
      </c>
      <c r="K24" s="17">
        <f t="shared" si="1"/>
        <v>5850</v>
      </c>
    </row>
    <row r="25" spans="1:11" x14ac:dyDescent="0.25">
      <c r="A25" s="9">
        <v>43594</v>
      </c>
      <c r="B25" s="10">
        <v>44687</v>
      </c>
      <c r="C25" s="11">
        <v>1025</v>
      </c>
      <c r="D25" s="12" t="s">
        <v>36</v>
      </c>
      <c r="E25" s="13">
        <f>Table1[[#This Row],[Qty Entrada]]-Table1[[#This Row],[Qty Salida]]</f>
        <v>120</v>
      </c>
      <c r="F25" s="14" t="s">
        <v>23</v>
      </c>
      <c r="G25" s="14">
        <f>SUMIF([1]!Table3[Código Institucional],Existencia!C25:C183,[1]!Table3[Cantidad])</f>
        <v>121</v>
      </c>
      <c r="H25" s="14">
        <f>SUMIF([1]!Table2[Código Institucional],Existencia!C25:C183,[1]!Table2[Cantidad])</f>
        <v>1</v>
      </c>
      <c r="I25" s="15">
        <v>39</v>
      </c>
      <c r="J25" s="16">
        <v>0</v>
      </c>
      <c r="K25" s="17">
        <f t="shared" si="1"/>
        <v>4680</v>
      </c>
    </row>
    <row r="26" spans="1:11" x14ac:dyDescent="0.25">
      <c r="A26" s="18">
        <v>43594</v>
      </c>
      <c r="B26" s="20">
        <v>44687</v>
      </c>
      <c r="C26" s="11">
        <v>1026</v>
      </c>
      <c r="D26" s="12" t="s">
        <v>37</v>
      </c>
      <c r="E26" s="13">
        <f>Table1[[#This Row],[Qty Entrada]]-Table1[[#This Row],[Qty Salida]]</f>
        <v>92</v>
      </c>
      <c r="F26" s="14" t="s">
        <v>23</v>
      </c>
      <c r="G26" s="14">
        <f>SUMIF([1]!Table3[Código Institucional],Existencia!C26:C184,[1]!Table3[Cantidad])</f>
        <v>92</v>
      </c>
      <c r="H26" s="14">
        <f>SUMIF([1]!Table2[Código Institucional],Existencia!C26:C184,[1]!Table2[Cantidad])</f>
        <v>0</v>
      </c>
      <c r="I26" s="15">
        <v>39</v>
      </c>
      <c r="J26" s="16">
        <v>0</v>
      </c>
      <c r="K26" s="17">
        <f t="shared" si="1"/>
        <v>3588</v>
      </c>
    </row>
    <row r="27" spans="1:11" x14ac:dyDescent="0.25">
      <c r="A27" s="9">
        <v>43594</v>
      </c>
      <c r="B27" s="10">
        <v>44687</v>
      </c>
      <c r="C27" s="11">
        <v>1028</v>
      </c>
      <c r="D27" s="12" t="s">
        <v>38</v>
      </c>
      <c r="E27" s="13">
        <f>Table1[[#This Row],[Qty Entrada]]-Table1[[#This Row],[Qty Salida]]</f>
        <v>52</v>
      </c>
      <c r="F27" s="14" t="s">
        <v>23</v>
      </c>
      <c r="G27" s="14">
        <f>SUMIF([1]!Table3[Código Institucional],Existencia!C27:C186,[1]!Table3[Cantidad])</f>
        <v>53</v>
      </c>
      <c r="H27" s="14">
        <f>SUMIF([1]!Table2[Código Institucional],Existencia!C27:C186,[1]!Table2[Cantidad])</f>
        <v>1</v>
      </c>
      <c r="I27" s="15">
        <v>185</v>
      </c>
      <c r="J27" s="16">
        <v>0</v>
      </c>
      <c r="K27" s="17">
        <f t="shared" si="1"/>
        <v>9620</v>
      </c>
    </row>
    <row r="28" spans="1:11" x14ac:dyDescent="0.25">
      <c r="A28" s="18">
        <v>43594</v>
      </c>
      <c r="B28" s="20">
        <v>44687</v>
      </c>
      <c r="C28" s="11">
        <v>1029</v>
      </c>
      <c r="D28" s="12" t="s">
        <v>39</v>
      </c>
      <c r="E28" s="13">
        <f>Table1[[#This Row],[Qty Entrada]]-Table1[[#This Row],[Qty Salida]]</f>
        <v>61</v>
      </c>
      <c r="F28" s="14" t="s">
        <v>23</v>
      </c>
      <c r="G28" s="14">
        <f>SUMIF([1]!Table3[Código Institucional],Existencia!C28:C187,[1]!Table3[Cantidad])</f>
        <v>61</v>
      </c>
      <c r="H28" s="14">
        <f>SUMIF([1]!Table2[Código Institucional],Existencia!C28:C187,[1]!Table2[Cantidad])</f>
        <v>0</v>
      </c>
      <c r="I28" s="15">
        <v>18</v>
      </c>
      <c r="J28" s="16">
        <v>0</v>
      </c>
      <c r="K28" s="17">
        <f t="shared" si="1"/>
        <v>1098</v>
      </c>
    </row>
    <row r="29" spans="1:11" x14ac:dyDescent="0.25">
      <c r="A29" s="9">
        <v>43594</v>
      </c>
      <c r="B29" s="10">
        <v>43717</v>
      </c>
      <c r="C29" s="11">
        <v>1030</v>
      </c>
      <c r="D29" s="12" t="s">
        <v>40</v>
      </c>
      <c r="E29" s="13">
        <f>Table1[[#This Row],[Qty Entrada]]-Table1[[#This Row],[Qty Salida]]</f>
        <v>12</v>
      </c>
      <c r="F29" s="14" t="s">
        <v>23</v>
      </c>
      <c r="G29" s="14">
        <f>SUMIF([1]!Table3[Código Institucional],Existencia!C29:C188,[1]!Table3[Cantidad])</f>
        <v>12</v>
      </c>
      <c r="H29" s="14">
        <f>SUMIF([1]!Table2[Código Institucional],Existencia!C29:C188,[1]!Table2[Cantidad])</f>
        <v>0</v>
      </c>
      <c r="I29" s="15">
        <v>18</v>
      </c>
      <c r="J29" s="16">
        <v>0</v>
      </c>
      <c r="K29" s="17">
        <f t="shared" si="1"/>
        <v>216</v>
      </c>
    </row>
    <row r="30" spans="1:11" x14ac:dyDescent="0.25">
      <c r="A30" s="18">
        <v>43594</v>
      </c>
      <c r="B30" s="20">
        <v>43717</v>
      </c>
      <c r="C30" s="11">
        <v>1031</v>
      </c>
      <c r="D30" s="12" t="s">
        <v>41</v>
      </c>
      <c r="E30" s="13">
        <f>Table1[[#This Row],[Qty Entrada]]-Table1[[#This Row],[Qty Salida]]</f>
        <v>63</v>
      </c>
      <c r="F30" s="14" t="s">
        <v>23</v>
      </c>
      <c r="G30" s="14">
        <f>SUMIF([1]!Table3[Código Institucional],Existencia!C30:C189,[1]!Table3[Cantidad])</f>
        <v>68</v>
      </c>
      <c r="H30" s="14">
        <f>SUMIF([1]!Table2[Código Institucional],Existencia!C30:C189,[1]!Table2[Cantidad])</f>
        <v>5</v>
      </c>
      <c r="I30" s="15">
        <v>5.88</v>
      </c>
      <c r="J30" s="16">
        <v>0</v>
      </c>
      <c r="K30" s="17">
        <f t="shared" si="1"/>
        <v>370.44</v>
      </c>
    </row>
    <row r="31" spans="1:11" x14ac:dyDescent="0.25">
      <c r="A31" s="9">
        <v>43594</v>
      </c>
      <c r="B31" s="22">
        <v>44315</v>
      </c>
      <c r="C31" s="11">
        <v>1032</v>
      </c>
      <c r="D31" s="12" t="s">
        <v>42</v>
      </c>
      <c r="E31" s="13">
        <f>Table1[[#This Row],[Qty Entrada]]-Table1[[#This Row],[Qty Salida]]</f>
        <v>18</v>
      </c>
      <c r="F31" s="14" t="s">
        <v>23</v>
      </c>
      <c r="G31" s="14">
        <f>SUMIF([1]!Table3[Código Institucional],Existencia!C31:C190,[1]!Table3[Cantidad])</f>
        <v>18</v>
      </c>
      <c r="H31" s="14">
        <f>SUMIF([1]!Table2[Código Institucional],Existencia!C31:C190,[1]!Table2[Cantidad])</f>
        <v>0</v>
      </c>
      <c r="I31" s="15">
        <v>195.5</v>
      </c>
      <c r="J31" s="16">
        <f t="shared" si="0"/>
        <v>633.41999999999996</v>
      </c>
      <c r="K31" s="17">
        <f t="shared" si="1"/>
        <v>4152.42</v>
      </c>
    </row>
    <row r="32" spans="1:11" x14ac:dyDescent="0.25">
      <c r="A32" s="18">
        <v>43594</v>
      </c>
      <c r="B32" s="19">
        <v>44315</v>
      </c>
      <c r="C32" s="11">
        <v>1033</v>
      </c>
      <c r="D32" s="12" t="s">
        <v>43</v>
      </c>
      <c r="E32" s="13">
        <f>Table1[[#This Row],[Qty Entrada]]-Table1[[#This Row],[Qty Salida]]</f>
        <v>17</v>
      </c>
      <c r="F32" s="14" t="s">
        <v>23</v>
      </c>
      <c r="G32" s="14">
        <f>SUMIF([1]!Table3[Código Institucional],Existencia!C32:C191,[1]!Table3[Cantidad])</f>
        <v>17</v>
      </c>
      <c r="H32" s="14">
        <f>SUMIF([1]!Table2[Código Institucional],Existencia!C32:C191,[1]!Table2[Cantidad])</f>
        <v>0</v>
      </c>
      <c r="I32" s="15">
        <v>24.58</v>
      </c>
      <c r="J32" s="16">
        <f t="shared" si="0"/>
        <v>75.214799999999997</v>
      </c>
      <c r="K32" s="17">
        <f t="shared" si="1"/>
        <v>493.07479999999998</v>
      </c>
    </row>
    <row r="33" spans="1:11" x14ac:dyDescent="0.25">
      <c r="A33" s="9">
        <v>43594</v>
      </c>
      <c r="B33" s="22">
        <v>44315</v>
      </c>
      <c r="C33" s="11">
        <v>1034</v>
      </c>
      <c r="D33" s="12" t="s">
        <v>44</v>
      </c>
      <c r="E33" s="13">
        <f>Table1[[#This Row],[Qty Entrada]]-Table1[[#This Row],[Qty Salida]]</f>
        <v>32</v>
      </c>
      <c r="F33" s="14" t="s">
        <v>23</v>
      </c>
      <c r="G33" s="14">
        <f>SUMIF([1]!Table3[Código Institucional],Existencia!C33:C192,[1]!Table3[Cantidad])</f>
        <v>32</v>
      </c>
      <c r="H33" s="14">
        <f>SUMIF([1]!Table2[Código Institucional],Existencia!C33:C192,[1]!Table2[Cantidad])</f>
        <v>0</v>
      </c>
      <c r="I33" s="15">
        <v>39</v>
      </c>
      <c r="J33" s="16">
        <v>0</v>
      </c>
      <c r="K33" s="17">
        <f t="shared" si="1"/>
        <v>1248</v>
      </c>
    </row>
    <row r="34" spans="1:11" x14ac:dyDescent="0.25">
      <c r="A34" s="18">
        <v>43594</v>
      </c>
      <c r="B34" s="19">
        <v>44315</v>
      </c>
      <c r="C34" s="11">
        <v>1035</v>
      </c>
      <c r="D34" s="12" t="s">
        <v>45</v>
      </c>
      <c r="E34" s="13">
        <f>Table1[[#This Row],[Qty Entrada]]-Table1[[#This Row],[Qty Salida]]</f>
        <v>46</v>
      </c>
      <c r="F34" s="14" t="s">
        <v>23</v>
      </c>
      <c r="G34" s="14">
        <f>SUMIF([1]!Table3[Código Institucional],Existencia!C34:C193,[1]!Table3[Cantidad])</f>
        <v>46</v>
      </c>
      <c r="H34" s="14">
        <f>SUMIF([1]!Table2[Código Institucional],Existencia!C34:C193,[1]!Table2[Cantidad])</f>
        <v>0</v>
      </c>
      <c r="I34" s="15">
        <v>9</v>
      </c>
      <c r="J34" s="16">
        <f t="shared" si="0"/>
        <v>74.52</v>
      </c>
      <c r="K34" s="17">
        <f t="shared" si="1"/>
        <v>488.52</v>
      </c>
    </row>
    <row r="35" spans="1:11" x14ac:dyDescent="0.25">
      <c r="A35" s="9">
        <v>43594</v>
      </c>
      <c r="B35" s="22">
        <v>44315</v>
      </c>
      <c r="C35" s="11">
        <v>1036</v>
      </c>
      <c r="D35" s="12" t="s">
        <v>46</v>
      </c>
      <c r="E35" s="13">
        <f>Table1[[#This Row],[Qty Entrada]]-Table1[[#This Row],[Qty Salida]]</f>
        <v>47</v>
      </c>
      <c r="F35" s="14" t="s">
        <v>23</v>
      </c>
      <c r="G35" s="14">
        <f>SUMIF([1]!Table3[Código Institucional],Existencia!C35:C194,[1]!Table3[Cantidad])</f>
        <v>47</v>
      </c>
      <c r="H35" s="14">
        <f>SUMIF([1]!Table2[Código Institucional],Existencia!C35:C194,[1]!Table2[Cantidad])</f>
        <v>0</v>
      </c>
      <c r="I35" s="15">
        <v>9</v>
      </c>
      <c r="J35" s="16">
        <f t="shared" si="0"/>
        <v>76.14</v>
      </c>
      <c r="K35" s="17">
        <f t="shared" si="1"/>
        <v>499.14</v>
      </c>
    </row>
    <row r="36" spans="1:11" x14ac:dyDescent="0.25">
      <c r="A36" s="18">
        <v>43594</v>
      </c>
      <c r="B36" s="19">
        <v>44315</v>
      </c>
      <c r="C36" s="11">
        <v>1037</v>
      </c>
      <c r="D36" s="12" t="s">
        <v>47</v>
      </c>
      <c r="E36" s="13">
        <f>Table1[[#This Row],[Qty Entrada]]-Table1[[#This Row],[Qty Salida]]</f>
        <v>40</v>
      </c>
      <c r="F36" s="14" t="s">
        <v>23</v>
      </c>
      <c r="G36" s="14">
        <f>SUMIF([1]!Table3[Código Institucional],Existencia!C36:C195,[1]!Table3[Cantidad])</f>
        <v>44</v>
      </c>
      <c r="H36" s="14">
        <f>SUMIF([1]!Table2[Código Institucional],Existencia!C36:C195,[1]!Table2[Cantidad])</f>
        <v>4</v>
      </c>
      <c r="I36" s="15">
        <v>9</v>
      </c>
      <c r="J36" s="16">
        <f t="shared" si="0"/>
        <v>64.8</v>
      </c>
      <c r="K36" s="17">
        <f t="shared" si="1"/>
        <v>424.8</v>
      </c>
    </row>
    <row r="37" spans="1:11" x14ac:dyDescent="0.25">
      <c r="A37" s="9">
        <v>43594</v>
      </c>
      <c r="B37" s="22">
        <v>44315</v>
      </c>
      <c r="C37" s="11">
        <v>1038</v>
      </c>
      <c r="D37" s="12" t="s">
        <v>48</v>
      </c>
      <c r="E37" s="13">
        <f>Table1[[#This Row],[Qty Entrada]]-Table1[[#This Row],[Qty Salida]]</f>
        <v>28</v>
      </c>
      <c r="F37" s="14" t="s">
        <v>23</v>
      </c>
      <c r="G37" s="14">
        <f>SUMIF([1]!Table3[Código Institucional],Existencia!C37:C196,[1]!Table3[Cantidad])</f>
        <v>31</v>
      </c>
      <c r="H37" s="14">
        <f>SUMIF([1]!Table2[Código Institucional],Existencia!C37:C196,[1]!Table2[Cantidad])</f>
        <v>3</v>
      </c>
      <c r="I37" s="15">
        <v>6.3</v>
      </c>
      <c r="J37" s="16">
        <v>0</v>
      </c>
      <c r="K37" s="17">
        <f t="shared" si="1"/>
        <v>176.4</v>
      </c>
    </row>
    <row r="38" spans="1:11" x14ac:dyDescent="0.25">
      <c r="A38" s="18">
        <v>43594</v>
      </c>
      <c r="B38" s="20">
        <v>44687</v>
      </c>
      <c r="C38" s="11">
        <v>1040</v>
      </c>
      <c r="D38" s="12" t="s">
        <v>49</v>
      </c>
      <c r="E38" s="13">
        <f>Table1[[#This Row],[Qty Entrada]]-Table1[[#This Row],[Qty Salida]]</f>
        <v>11</v>
      </c>
      <c r="F38" s="14" t="s">
        <v>23</v>
      </c>
      <c r="G38" s="14">
        <f>SUMIF([1]!Table3[Código Institucional],Existencia!C38:C198,[1]!Table3[Cantidad])</f>
        <v>12</v>
      </c>
      <c r="H38" s="14">
        <f>SUMIF([1]!Table2[Código Institucional],Existencia!C38:C198,[1]!Table2[Cantidad])</f>
        <v>1</v>
      </c>
      <c r="I38" s="15">
        <v>459</v>
      </c>
      <c r="J38" s="16">
        <f t="shared" si="0"/>
        <v>908.81999999999994</v>
      </c>
      <c r="K38" s="17">
        <f t="shared" si="1"/>
        <v>5957.82</v>
      </c>
    </row>
    <row r="39" spans="1:11" x14ac:dyDescent="0.25">
      <c r="A39" s="9">
        <v>43594</v>
      </c>
      <c r="B39" s="10">
        <v>44687</v>
      </c>
      <c r="C39" s="11">
        <v>1043</v>
      </c>
      <c r="D39" s="12" t="s">
        <v>50</v>
      </c>
      <c r="E39" s="13">
        <f>Table1[[#This Row],[Qty Entrada]]-Table1[[#This Row],[Qty Salida]]</f>
        <v>24</v>
      </c>
      <c r="F39" s="14" t="s">
        <v>28</v>
      </c>
      <c r="G39" s="14">
        <f>SUMIF([1]!Table3[Código Institucional],Existencia!C39:C201,[1]!Table3[Cantidad])</f>
        <v>24</v>
      </c>
      <c r="H39" s="14">
        <f>SUMIF([1]!Table2[Código Institucional],Existencia!C39:C201,[1]!Table2[Cantidad])</f>
        <v>0</v>
      </c>
      <c r="I39" s="15">
        <v>40</v>
      </c>
      <c r="J39" s="16">
        <f t="shared" si="0"/>
        <v>172.79999999999998</v>
      </c>
      <c r="K39" s="17">
        <f t="shared" si="1"/>
        <v>1132.8</v>
      </c>
    </row>
    <row r="40" spans="1:11" x14ac:dyDescent="0.25">
      <c r="A40" s="18">
        <v>43594</v>
      </c>
      <c r="B40" s="20">
        <v>43717</v>
      </c>
      <c r="C40" s="11">
        <v>1044</v>
      </c>
      <c r="D40" s="12" t="s">
        <v>51</v>
      </c>
      <c r="E40" s="13">
        <f>Table1[[#This Row],[Qty Entrada]]-Table1[[#This Row],[Qty Salida]]</f>
        <v>11</v>
      </c>
      <c r="F40" s="14" t="s">
        <v>23</v>
      </c>
      <c r="G40" s="14">
        <f>SUMIF([1]!Table3[Código Institucional],Existencia!C40:C202,[1]!Table3[Cantidad])</f>
        <v>11</v>
      </c>
      <c r="H40" s="14">
        <f>SUMIF([1]!Table2[Código Institucional],Existencia!C40:C202,[1]!Table2[Cantidad])</f>
        <v>0</v>
      </c>
      <c r="I40" s="15">
        <v>28</v>
      </c>
      <c r="J40" s="16">
        <f t="shared" si="0"/>
        <v>55.44</v>
      </c>
      <c r="K40" s="17">
        <f t="shared" si="1"/>
        <v>363.44</v>
      </c>
    </row>
    <row r="41" spans="1:11" x14ac:dyDescent="0.25">
      <c r="A41" s="9">
        <v>43594</v>
      </c>
      <c r="B41" s="22">
        <v>44315</v>
      </c>
      <c r="C41" s="11">
        <v>1047</v>
      </c>
      <c r="D41" s="12" t="s">
        <v>52</v>
      </c>
      <c r="E41" s="13">
        <f>Table1[[#This Row],[Qty Entrada]]-Table1[[#This Row],[Qty Salida]]</f>
        <v>3</v>
      </c>
      <c r="F41" s="14" t="s">
        <v>23</v>
      </c>
      <c r="G41" s="14">
        <f>SUMIF([1]!Table3[Código Institucional],Existencia!C41:C205,[1]!Table3[Cantidad])</f>
        <v>3</v>
      </c>
      <c r="H41" s="14">
        <f>SUMIF([1]!Table2[Código Institucional],Existencia!C41:C205,[1]!Table2[Cantidad])</f>
        <v>0</v>
      </c>
      <c r="I41" s="15">
        <v>396.77</v>
      </c>
      <c r="J41" s="16">
        <f t="shared" si="0"/>
        <v>214.25579999999999</v>
      </c>
      <c r="K41" s="17">
        <f t="shared" si="1"/>
        <v>1404.5657999999999</v>
      </c>
    </row>
    <row r="42" spans="1:11" x14ac:dyDescent="0.25">
      <c r="A42" s="18">
        <v>43594</v>
      </c>
      <c r="B42" s="20">
        <v>44687</v>
      </c>
      <c r="C42" s="11">
        <v>1048</v>
      </c>
      <c r="D42" s="12" t="s">
        <v>53</v>
      </c>
      <c r="E42" s="13">
        <f>Table1[[#This Row],[Qty Entrada]]-Table1[[#This Row],[Qty Salida]]</f>
        <v>4</v>
      </c>
      <c r="F42" s="14" t="s">
        <v>23</v>
      </c>
      <c r="G42" s="14">
        <f>SUMIF([1]!Table3[Código Institucional],Existencia!C42:C206,[1]!Table3[Cantidad])</f>
        <v>4</v>
      </c>
      <c r="H42" s="14">
        <f>SUMIF([1]!Table2[Código Institucional],Existencia!C42:C206,[1]!Table2[Cantidad])</f>
        <v>0</v>
      </c>
      <c r="I42" s="15">
        <v>295</v>
      </c>
      <c r="J42" s="16">
        <f t="shared" si="0"/>
        <v>212.4</v>
      </c>
      <c r="K42" s="17">
        <f t="shared" si="1"/>
        <v>1392.4</v>
      </c>
    </row>
    <row r="43" spans="1:11" x14ac:dyDescent="0.25">
      <c r="A43" s="9">
        <v>43594</v>
      </c>
      <c r="B43" s="10">
        <v>44687</v>
      </c>
      <c r="C43" s="11">
        <v>1049</v>
      </c>
      <c r="D43" s="12" t="s">
        <v>54</v>
      </c>
      <c r="E43" s="13">
        <f>Table1[[#This Row],[Qty Entrada]]-Table1[[#This Row],[Qty Salida]]</f>
        <v>2</v>
      </c>
      <c r="F43" s="14" t="s">
        <v>23</v>
      </c>
      <c r="G43" s="14">
        <f>SUMIF([1]!Table3[Código Institucional],Existencia!C43:C207,[1]!Table3[Cantidad])</f>
        <v>2</v>
      </c>
      <c r="H43" s="14">
        <f>SUMIF([1]!Table2[Código Institucional],Existencia!C43:C207,[1]!Table2[Cantidad])</f>
        <v>0</v>
      </c>
      <c r="I43" s="15">
        <v>319</v>
      </c>
      <c r="J43" s="16">
        <f t="shared" si="0"/>
        <v>114.83999999999999</v>
      </c>
      <c r="K43" s="17">
        <f t="shared" si="1"/>
        <v>752.84</v>
      </c>
    </row>
    <row r="44" spans="1:11" x14ac:dyDescent="0.25">
      <c r="A44" s="18">
        <v>43594</v>
      </c>
      <c r="B44" s="19">
        <v>44315</v>
      </c>
      <c r="C44" s="11">
        <v>1051</v>
      </c>
      <c r="D44" s="12" t="s">
        <v>55</v>
      </c>
      <c r="E44" s="13">
        <f>Table1[[#This Row],[Qty Entrada]]-Table1[[#This Row],[Qty Salida]]</f>
        <v>20</v>
      </c>
      <c r="F44" s="14" t="s">
        <v>23</v>
      </c>
      <c r="G44" s="14">
        <f>SUMIF([1]!Table3[Código Institucional],Existencia!C44:C209,[1]!Table3[Cantidad])</f>
        <v>20</v>
      </c>
      <c r="H44" s="14">
        <f>SUMIF([1]!Table2[Código Institucional],Existencia!C44:C209,[1]!Table2[Cantidad])</f>
        <v>0</v>
      </c>
      <c r="I44" s="15">
        <v>30</v>
      </c>
      <c r="J44" s="16">
        <f t="shared" si="0"/>
        <v>107.99999999999999</v>
      </c>
      <c r="K44" s="17">
        <f t="shared" si="1"/>
        <v>708</v>
      </c>
    </row>
    <row r="45" spans="1:11" x14ac:dyDescent="0.25">
      <c r="A45" s="9">
        <v>43594</v>
      </c>
      <c r="B45" s="10">
        <v>43717</v>
      </c>
      <c r="C45" s="11">
        <v>1052</v>
      </c>
      <c r="D45" s="12" t="s">
        <v>56</v>
      </c>
      <c r="E45" s="13">
        <f>Table1[[#This Row],[Qty Entrada]]-Table1[[#This Row],[Qty Salida]]</f>
        <v>33</v>
      </c>
      <c r="F45" s="14" t="s">
        <v>23</v>
      </c>
      <c r="G45" s="14">
        <f>SUMIF([1]!Table3[Código Institucional],Existencia!C45:C210,[1]!Table3[Cantidad])</f>
        <v>37</v>
      </c>
      <c r="H45" s="14">
        <f>SUMIF([1]!Table2[Código Institucional],Existencia!C45:C210,[1]!Table2[Cantidad])</f>
        <v>4</v>
      </c>
      <c r="I45" s="15">
        <v>30</v>
      </c>
      <c r="J45" s="16">
        <f t="shared" si="0"/>
        <v>178.2</v>
      </c>
      <c r="K45" s="17">
        <f t="shared" si="1"/>
        <v>1168.2</v>
      </c>
    </row>
    <row r="46" spans="1:11" x14ac:dyDescent="0.25">
      <c r="A46" s="18">
        <v>43594</v>
      </c>
      <c r="B46" s="20">
        <v>43717</v>
      </c>
      <c r="C46" s="11">
        <v>1057</v>
      </c>
      <c r="D46" s="12" t="s">
        <v>57</v>
      </c>
      <c r="E46" s="13">
        <f>Table1[[#This Row],[Qty Entrada]]-Table1[[#This Row],[Qty Salida]]</f>
        <v>5</v>
      </c>
      <c r="F46" s="14" t="s">
        <v>28</v>
      </c>
      <c r="G46" s="14">
        <f>SUMIF([1]!Table3[Código Institucional],Existencia!C46:C215,[1]!Table3[Cantidad])</f>
        <v>6</v>
      </c>
      <c r="H46" s="14">
        <f>SUMIF([1]!Table2[Código Institucional],Existencia!C46:C215,[1]!Table2[Cantidad])</f>
        <v>1</v>
      </c>
      <c r="I46" s="15">
        <v>35</v>
      </c>
      <c r="J46" s="16">
        <f t="shared" si="0"/>
        <v>31.5</v>
      </c>
      <c r="K46" s="17">
        <f t="shared" si="1"/>
        <v>206.5</v>
      </c>
    </row>
    <row r="47" spans="1:11" x14ac:dyDescent="0.25">
      <c r="A47" s="9">
        <v>43594</v>
      </c>
      <c r="B47" s="22">
        <v>44315</v>
      </c>
      <c r="C47" s="11">
        <v>1059</v>
      </c>
      <c r="D47" s="12" t="s">
        <v>58</v>
      </c>
      <c r="E47" s="13">
        <f>Table1[[#This Row],[Qty Entrada]]-Table1[[#This Row],[Qty Salida]]</f>
        <v>10</v>
      </c>
      <c r="F47" s="14" t="s">
        <v>23</v>
      </c>
      <c r="G47" s="14">
        <f>SUMIF([1]!Table3[Código Institucional],Existencia!C47:C217,[1]!Table3[Cantidad])</f>
        <v>10</v>
      </c>
      <c r="H47" s="14">
        <f>SUMIF([1]!Table2[Código Institucional],Existencia!C47:C217,[1]!Table2[Cantidad])</f>
        <v>0</v>
      </c>
      <c r="I47" s="15">
        <v>48</v>
      </c>
      <c r="J47" s="16">
        <f t="shared" si="0"/>
        <v>86.4</v>
      </c>
      <c r="K47" s="17">
        <f t="shared" si="1"/>
        <v>566.4</v>
      </c>
    </row>
    <row r="48" spans="1:11" x14ac:dyDescent="0.25">
      <c r="A48" s="18">
        <v>43594</v>
      </c>
      <c r="B48" s="20">
        <v>44687</v>
      </c>
      <c r="C48" s="11">
        <v>1060</v>
      </c>
      <c r="D48" s="12" t="s">
        <v>59</v>
      </c>
      <c r="E48" s="13">
        <f>Table1[[#This Row],[Qty Entrada]]-Table1[[#This Row],[Qty Salida]]</f>
        <v>5</v>
      </c>
      <c r="F48" s="14" t="s">
        <v>23</v>
      </c>
      <c r="G48" s="14">
        <f>SUMIF([1]!Table3[Código Institucional],Existencia!C48:C218,[1]!Table3[Cantidad])</f>
        <v>5</v>
      </c>
      <c r="H48" s="14">
        <f>SUMIF([1]!Table2[Código Institucional],Existencia!C48:C218,[1]!Table2[Cantidad])</f>
        <v>0</v>
      </c>
      <c r="I48" s="15">
        <v>45</v>
      </c>
      <c r="J48" s="16">
        <f t="shared" si="0"/>
        <v>40.5</v>
      </c>
      <c r="K48" s="17">
        <f t="shared" si="1"/>
        <v>265.5</v>
      </c>
    </row>
    <row r="49" spans="1:11" x14ac:dyDescent="0.25">
      <c r="A49" s="9">
        <v>43594</v>
      </c>
      <c r="B49" s="22">
        <v>44315</v>
      </c>
      <c r="C49" s="11">
        <v>1062</v>
      </c>
      <c r="D49" s="12" t="s">
        <v>60</v>
      </c>
      <c r="E49" s="13">
        <f>Table1[[#This Row],[Qty Entrada]]-Table1[[#This Row],[Qty Salida]]</f>
        <v>9</v>
      </c>
      <c r="F49" s="14" t="s">
        <v>23</v>
      </c>
      <c r="G49" s="14">
        <f>SUMIF([1]!Table3[Código Institucional],Existencia!C49:C220,[1]!Table3[Cantidad])</f>
        <v>9</v>
      </c>
      <c r="H49" s="14">
        <f>SUMIF([1]!Table2[Código Institucional],Existencia!C49:C220,[1]!Table2[Cantidad])</f>
        <v>0</v>
      </c>
      <c r="I49" s="15">
        <v>175</v>
      </c>
      <c r="J49" s="16">
        <f t="shared" si="0"/>
        <v>283.5</v>
      </c>
      <c r="K49" s="17">
        <f t="shared" si="1"/>
        <v>1858.5</v>
      </c>
    </row>
    <row r="50" spans="1:11" x14ac:dyDescent="0.25">
      <c r="A50" s="18">
        <v>43594</v>
      </c>
      <c r="B50" s="20">
        <v>44687</v>
      </c>
      <c r="C50" s="11">
        <v>1063</v>
      </c>
      <c r="D50" s="12" t="s">
        <v>61</v>
      </c>
      <c r="E50" s="13">
        <f>Table1[[#This Row],[Qty Entrada]]-Table1[[#This Row],[Qty Salida]]</f>
        <v>24</v>
      </c>
      <c r="F50" s="14" t="s">
        <v>23</v>
      </c>
      <c r="G50" s="14">
        <f>SUMIF([1]!Table3[Código Institucional],Existencia!C50:C221,[1]!Table3[Cantidad])</f>
        <v>25</v>
      </c>
      <c r="H50" s="14">
        <f>SUMIF([1]!Table2[Código Institucional],Existencia!C50:C221,[1]!Table2[Cantidad])</f>
        <v>1</v>
      </c>
      <c r="I50" s="15">
        <v>88</v>
      </c>
      <c r="J50" s="16">
        <f t="shared" si="0"/>
        <v>380.15999999999997</v>
      </c>
      <c r="K50" s="17">
        <f t="shared" si="1"/>
        <v>2492.16</v>
      </c>
    </row>
    <row r="51" spans="1:11" x14ac:dyDescent="0.25">
      <c r="A51" s="9">
        <v>43594</v>
      </c>
      <c r="B51" s="10">
        <v>44687</v>
      </c>
      <c r="C51" s="11">
        <v>1065</v>
      </c>
      <c r="D51" s="12" t="s">
        <v>62</v>
      </c>
      <c r="E51" s="13">
        <f>Table1[[#This Row],[Qty Entrada]]-Table1[[#This Row],[Qty Salida]]</f>
        <v>14</v>
      </c>
      <c r="F51" s="14" t="s">
        <v>28</v>
      </c>
      <c r="G51" s="14">
        <f>SUMIF([1]!Table3[Código Institucional],Existencia!C51:C223,[1]!Table3[Cantidad])</f>
        <v>14</v>
      </c>
      <c r="H51" s="14">
        <f>SUMIF([1]!Table2[Código Institucional],Existencia!C51:C223,[1]!Table2[Cantidad])</f>
        <v>0</v>
      </c>
      <c r="I51" s="15">
        <v>122.88</v>
      </c>
      <c r="J51" s="16">
        <f t="shared" si="0"/>
        <v>309.65759999999995</v>
      </c>
      <c r="K51" s="17">
        <f t="shared" si="1"/>
        <v>2029.9775999999999</v>
      </c>
    </row>
    <row r="52" spans="1:11" x14ac:dyDescent="0.25">
      <c r="A52" s="18">
        <v>43594</v>
      </c>
      <c r="B52" s="20">
        <v>44687</v>
      </c>
      <c r="C52" s="11">
        <v>1066</v>
      </c>
      <c r="D52" s="12" t="s">
        <v>63</v>
      </c>
      <c r="E52" s="13">
        <f>Table1[[#This Row],[Qty Entrada]]-Table1[[#This Row],[Qty Salida]]</f>
        <v>7</v>
      </c>
      <c r="F52" s="14" t="s">
        <v>28</v>
      </c>
      <c r="G52" s="14">
        <f>SUMIF([1]!Table3[Código Institucional],Existencia!C52:C224,[1]!Table3[Cantidad])</f>
        <v>7</v>
      </c>
      <c r="H52" s="14">
        <f>SUMIF([1]!Table2[Código Institucional],Existencia!C52:C224,[1]!Table2[Cantidad])</f>
        <v>0</v>
      </c>
      <c r="I52" s="15">
        <v>29.5</v>
      </c>
      <c r="J52" s="16">
        <f t="shared" si="0"/>
        <v>37.169999999999995</v>
      </c>
      <c r="K52" s="17">
        <f t="shared" si="1"/>
        <v>243.67</v>
      </c>
    </row>
    <row r="53" spans="1:11" x14ac:dyDescent="0.25">
      <c r="A53" s="9">
        <v>43594</v>
      </c>
      <c r="B53" s="22">
        <v>44315</v>
      </c>
      <c r="C53" s="11">
        <v>1068</v>
      </c>
      <c r="D53" s="12" t="s">
        <v>64</v>
      </c>
      <c r="E53" s="13">
        <f>Table1[[#This Row],[Qty Entrada]]-Table1[[#This Row],[Qty Salida]]</f>
        <v>24</v>
      </c>
      <c r="F53" s="14" t="s">
        <v>28</v>
      </c>
      <c r="G53" s="14">
        <f>SUMIF([1]!Table3[Código Institucional],Existencia!C53:C226,[1]!Table3[Cantidad])</f>
        <v>24</v>
      </c>
      <c r="H53" s="14">
        <f>SUMIF([1]!Table2[Código Institucional],Existencia!C53:C226,[1]!Table2[Cantidad])</f>
        <v>0</v>
      </c>
      <c r="I53" s="15">
        <v>14</v>
      </c>
      <c r="J53" s="16">
        <f t="shared" si="0"/>
        <v>60.480000000000004</v>
      </c>
      <c r="K53" s="17">
        <f t="shared" si="1"/>
        <v>396.48</v>
      </c>
    </row>
    <row r="54" spans="1:11" x14ac:dyDescent="0.25">
      <c r="A54" s="18">
        <v>43594</v>
      </c>
      <c r="B54" s="20">
        <v>44687</v>
      </c>
      <c r="C54" s="11">
        <v>1070</v>
      </c>
      <c r="D54" s="12" t="s">
        <v>65</v>
      </c>
      <c r="E54" s="13">
        <f>Table1[[#This Row],[Qty Entrada]]-Table1[[#This Row],[Qty Salida]]</f>
        <v>37</v>
      </c>
      <c r="F54" s="14" t="s">
        <v>28</v>
      </c>
      <c r="G54" s="14">
        <f>SUMIF([1]!Table3[Código Institucional],Existencia!C54:C228,[1]!Table3[Cantidad])</f>
        <v>37</v>
      </c>
      <c r="H54" s="14">
        <f>SUMIF([1]!Table2[Código Institucional],Existencia!C54:C228,[1]!Table2[Cantidad])</f>
        <v>0</v>
      </c>
      <c r="I54" s="15">
        <v>395</v>
      </c>
      <c r="J54" s="16">
        <f t="shared" si="0"/>
        <v>2630.7</v>
      </c>
      <c r="K54" s="17">
        <f t="shared" si="1"/>
        <v>17245.7</v>
      </c>
    </row>
    <row r="55" spans="1:11" x14ac:dyDescent="0.25">
      <c r="A55" s="9">
        <v>43594</v>
      </c>
      <c r="B55" s="22">
        <v>44315</v>
      </c>
      <c r="C55" s="11">
        <v>1071</v>
      </c>
      <c r="D55" s="12" t="s">
        <v>66</v>
      </c>
      <c r="E55" s="13">
        <f>Table1[[#This Row],[Qty Entrada]]-Table1[[#This Row],[Qty Salida]]</f>
        <v>23</v>
      </c>
      <c r="F55" s="14" t="s">
        <v>23</v>
      </c>
      <c r="G55" s="14">
        <f>SUMIF([1]!Table3[Código Institucional],Existencia!C55:C229,[1]!Table3[Cantidad])</f>
        <v>28</v>
      </c>
      <c r="H55" s="14">
        <f>SUMIF([1]!Table2[Código Institucional],Existencia!C55:C229,[1]!Table2[Cantidad])</f>
        <v>5</v>
      </c>
      <c r="I55" s="15">
        <v>495</v>
      </c>
      <c r="J55" s="16">
        <f t="shared" si="0"/>
        <v>2049.2999999999997</v>
      </c>
      <c r="K55" s="17">
        <f t="shared" si="1"/>
        <v>13434.3</v>
      </c>
    </row>
    <row r="56" spans="1:11" x14ac:dyDescent="0.25">
      <c r="A56" s="18">
        <v>43594</v>
      </c>
      <c r="B56" s="19">
        <v>44315</v>
      </c>
      <c r="C56" s="11">
        <v>1073</v>
      </c>
      <c r="D56" s="12" t="s">
        <v>67</v>
      </c>
      <c r="E56" s="13">
        <f>Table1[[#This Row],[Qty Entrada]]-Table1[[#This Row],[Qty Salida]]</f>
        <v>16</v>
      </c>
      <c r="F56" s="14" t="s">
        <v>23</v>
      </c>
      <c r="G56" s="14">
        <f>SUMIF([1]!Table3[Código Institucional],Existencia!C56:C231,[1]!Table3[Cantidad])</f>
        <v>16</v>
      </c>
      <c r="H56" s="14">
        <f>SUMIF([1]!Table2[Código Institucional],Existencia!C56:C231,[1]!Table2[Cantidad])</f>
        <v>0</v>
      </c>
      <c r="I56" s="15">
        <v>35</v>
      </c>
      <c r="J56" s="16">
        <f t="shared" si="0"/>
        <v>100.8</v>
      </c>
      <c r="K56" s="17">
        <f t="shared" si="1"/>
        <v>660.8</v>
      </c>
    </row>
    <row r="57" spans="1:11" x14ac:dyDescent="0.25">
      <c r="A57" s="9">
        <v>43594</v>
      </c>
      <c r="B57" s="22">
        <v>44315</v>
      </c>
      <c r="C57" s="11">
        <v>1074</v>
      </c>
      <c r="D57" s="12" t="s">
        <v>68</v>
      </c>
      <c r="E57" s="13">
        <f>Table1[[#This Row],[Qty Entrada]]-Table1[[#This Row],[Qty Salida]]</f>
        <v>46</v>
      </c>
      <c r="F57" s="14" t="s">
        <v>23</v>
      </c>
      <c r="G57" s="14">
        <f>SUMIF([1]!Table3[Código Institucional],Existencia!C57:C232,[1]!Table3[Cantidad])</f>
        <v>46</v>
      </c>
      <c r="H57" s="14">
        <f>SUMIF([1]!Table2[Código Institucional],Existencia!C57:C232,[1]!Table2[Cantidad])</f>
        <v>0</v>
      </c>
      <c r="I57" s="15">
        <v>30</v>
      </c>
      <c r="J57" s="16">
        <f t="shared" si="0"/>
        <v>248.39999999999998</v>
      </c>
      <c r="K57" s="17">
        <f t="shared" si="1"/>
        <v>1628.4</v>
      </c>
    </row>
    <row r="58" spans="1:11" x14ac:dyDescent="0.25">
      <c r="A58" s="18">
        <v>43594</v>
      </c>
      <c r="B58" s="20">
        <v>44687</v>
      </c>
      <c r="C58" s="11">
        <v>1075</v>
      </c>
      <c r="D58" s="12" t="s">
        <v>69</v>
      </c>
      <c r="E58" s="13">
        <f>Table1[[#This Row],[Qty Entrada]]-Table1[[#This Row],[Qty Salida]]</f>
        <v>39</v>
      </c>
      <c r="F58" s="14" t="s">
        <v>23</v>
      </c>
      <c r="G58" s="14">
        <f>SUMIF([1]!Table3[Código Institucional],Existencia!C58:C233,[1]!Table3[Cantidad])</f>
        <v>43</v>
      </c>
      <c r="H58" s="14">
        <f>SUMIF([1]!Table2[Código Institucional],Existencia!C58:C233,[1]!Table2[Cantidad])</f>
        <v>4</v>
      </c>
      <c r="I58" s="15">
        <v>13.76</v>
      </c>
      <c r="J58" s="16">
        <f t="shared" si="0"/>
        <v>96.595199999999991</v>
      </c>
      <c r="K58" s="17">
        <f t="shared" si="1"/>
        <v>633.23519999999996</v>
      </c>
    </row>
    <row r="59" spans="1:11" x14ac:dyDescent="0.25">
      <c r="A59" s="9">
        <v>43594</v>
      </c>
      <c r="B59" s="10">
        <v>44687</v>
      </c>
      <c r="C59" s="11">
        <v>1076</v>
      </c>
      <c r="D59" s="12" t="s">
        <v>70</v>
      </c>
      <c r="E59" s="13">
        <f>Table1[[#This Row],[Qty Entrada]]-Table1[[#This Row],[Qty Salida]]</f>
        <v>9</v>
      </c>
      <c r="F59" s="14" t="s">
        <v>23</v>
      </c>
      <c r="G59" s="14">
        <f>SUMIF([1]!Table3[Código Institucional],Existencia!C59:C234,[1]!Table3[Cantidad])</f>
        <v>9</v>
      </c>
      <c r="H59" s="14">
        <f>SUMIF([1]!Table2[Código Institucional],Existencia!C59:C234,[1]!Table2[Cantidad])</f>
        <v>0</v>
      </c>
      <c r="I59" s="15">
        <v>37.130000000000003</v>
      </c>
      <c r="J59" s="16">
        <f t="shared" si="0"/>
        <v>60.150599999999997</v>
      </c>
      <c r="K59" s="17">
        <f t="shared" si="1"/>
        <v>394.32060000000001</v>
      </c>
    </row>
    <row r="60" spans="1:11" x14ac:dyDescent="0.25">
      <c r="A60" s="18">
        <v>43594</v>
      </c>
      <c r="B60" s="20">
        <v>44687</v>
      </c>
      <c r="C60" s="11">
        <v>1077</v>
      </c>
      <c r="D60" s="12" t="s">
        <v>71</v>
      </c>
      <c r="E60" s="13">
        <f>Table1[[#This Row],[Qty Entrada]]-Table1[[#This Row],[Qty Salida]]</f>
        <v>34</v>
      </c>
      <c r="F60" s="14" t="s">
        <v>23</v>
      </c>
      <c r="G60" s="14">
        <f>SUMIF([1]!Table3[Código Institucional],Existencia!C60:C235,[1]!Table3[Cantidad])</f>
        <v>36</v>
      </c>
      <c r="H60" s="14">
        <f>SUMIF([1]!Table2[Código Institucional],Existencia!C60:C235,[1]!Table2[Cantidad])</f>
        <v>2</v>
      </c>
      <c r="I60" s="15">
        <v>23.25</v>
      </c>
      <c r="J60" s="16">
        <f t="shared" si="0"/>
        <v>142.29</v>
      </c>
      <c r="K60" s="17">
        <f t="shared" si="1"/>
        <v>932.79</v>
      </c>
    </row>
    <row r="61" spans="1:11" x14ac:dyDescent="0.25">
      <c r="A61" s="9">
        <v>43594</v>
      </c>
      <c r="B61" s="10">
        <v>44687</v>
      </c>
      <c r="C61" s="11">
        <v>1078</v>
      </c>
      <c r="D61" s="12" t="s">
        <v>72</v>
      </c>
      <c r="E61" s="13">
        <f>Table1[[#This Row],[Qty Entrada]]-Table1[[#This Row],[Qty Salida]]</f>
        <v>26</v>
      </c>
      <c r="F61" s="14" t="s">
        <v>23</v>
      </c>
      <c r="G61" s="14">
        <f>SUMIF([1]!Table3[Código Institucional],Existencia!C61:C236,[1]!Table3[Cantidad])</f>
        <v>26</v>
      </c>
      <c r="H61" s="14">
        <f>SUMIF([1]!Table2[Código Institucional],Existencia!C61:C236,[1]!Table2[Cantidad])</f>
        <v>0</v>
      </c>
      <c r="I61" s="15">
        <v>45</v>
      </c>
      <c r="J61" s="16">
        <f t="shared" si="0"/>
        <v>210.6</v>
      </c>
      <c r="K61" s="17">
        <f t="shared" si="1"/>
        <v>1380.6</v>
      </c>
    </row>
    <row r="62" spans="1:11" x14ac:dyDescent="0.25">
      <c r="A62" s="18">
        <v>43594</v>
      </c>
      <c r="B62" s="24" t="s">
        <v>73</v>
      </c>
      <c r="C62" s="11">
        <v>1080</v>
      </c>
      <c r="D62" s="12" t="s">
        <v>74</v>
      </c>
      <c r="E62" s="13">
        <f>Table1[[#This Row],[Qty Entrada]]-Table1[[#This Row],[Qty Salida]]</f>
        <v>10</v>
      </c>
      <c r="F62" s="14" t="s">
        <v>23</v>
      </c>
      <c r="G62" s="14">
        <f>SUMIF([1]!Table3[Código Institucional],Existencia!C62:C238,[1]!Table3[Cantidad])</f>
        <v>10</v>
      </c>
      <c r="H62" s="14">
        <f>SUMIF([1]!Table2[Código Institucional],Existencia!C62:C238,[1]!Table2[Cantidad])</f>
        <v>0</v>
      </c>
      <c r="I62" s="15">
        <v>59</v>
      </c>
      <c r="J62" s="16">
        <f t="shared" si="0"/>
        <v>106.19999999999999</v>
      </c>
      <c r="K62" s="17">
        <f t="shared" si="1"/>
        <v>696.2</v>
      </c>
    </row>
    <row r="63" spans="1:11" x14ac:dyDescent="0.25">
      <c r="A63" s="9">
        <v>43594</v>
      </c>
      <c r="B63" s="22">
        <v>44315</v>
      </c>
      <c r="C63" s="11">
        <v>1081</v>
      </c>
      <c r="D63" s="12" t="s">
        <v>75</v>
      </c>
      <c r="E63" s="13">
        <f>Table1[[#This Row],[Qty Entrada]]-Table1[[#This Row],[Qty Salida]]</f>
        <v>13</v>
      </c>
      <c r="F63" s="14" t="s">
        <v>23</v>
      </c>
      <c r="G63" s="14">
        <f>SUMIF([1]!Table3[Código Institucional],Existencia!C63:C239,[1]!Table3[Cantidad])</f>
        <v>13</v>
      </c>
      <c r="H63" s="14">
        <f>SUMIF([1]!Table2[Código Institucional],Existencia!C63:C239,[1]!Table2[Cantidad])</f>
        <v>0</v>
      </c>
      <c r="I63" s="15">
        <v>59</v>
      </c>
      <c r="J63" s="16">
        <f t="shared" si="0"/>
        <v>138.06</v>
      </c>
      <c r="K63" s="17">
        <f t="shared" si="1"/>
        <v>905.06</v>
      </c>
    </row>
    <row r="64" spans="1:11" x14ac:dyDescent="0.25">
      <c r="A64" s="18">
        <v>43594</v>
      </c>
      <c r="B64" s="20">
        <v>44687</v>
      </c>
      <c r="C64" s="11">
        <v>1082</v>
      </c>
      <c r="D64" s="12" t="s">
        <v>76</v>
      </c>
      <c r="E64" s="13">
        <f>Table1[[#This Row],[Qty Entrada]]-Table1[[#This Row],[Qty Salida]]</f>
        <v>22</v>
      </c>
      <c r="F64" s="14" t="s">
        <v>23</v>
      </c>
      <c r="G64" s="14">
        <f>SUMIF([1]!Table3[Código Institucional],Existencia!C64:C240,[1]!Table3[Cantidad])</f>
        <v>22</v>
      </c>
      <c r="H64" s="14">
        <f>SUMIF([1]!Table2[Código Institucional],Existencia!C64:C240,[1]!Table2[Cantidad])</f>
        <v>0</v>
      </c>
      <c r="I64" s="15">
        <v>22</v>
      </c>
      <c r="J64" s="16">
        <f t="shared" si="0"/>
        <v>87.12</v>
      </c>
      <c r="K64" s="17">
        <f t="shared" si="1"/>
        <v>571.12</v>
      </c>
    </row>
    <row r="65" spans="1:11" x14ac:dyDescent="0.25">
      <c r="A65" s="9">
        <v>43594</v>
      </c>
      <c r="B65" s="22">
        <v>44315</v>
      </c>
      <c r="C65" s="11">
        <v>1083</v>
      </c>
      <c r="D65" s="12" t="s">
        <v>77</v>
      </c>
      <c r="E65" s="13">
        <f>Table1[[#This Row],[Qty Entrada]]-Table1[[#This Row],[Qty Salida]]</f>
        <v>24</v>
      </c>
      <c r="F65" s="14" t="s">
        <v>23</v>
      </c>
      <c r="G65" s="14">
        <f>SUMIF([1]!Table3[Código Institucional],Existencia!C65:C241,[1]!Table3[Cantidad])</f>
        <v>24</v>
      </c>
      <c r="H65" s="14">
        <f>SUMIF([1]!Table2[Código Institucional],Existencia!C65:C241,[1]!Table2[Cantidad])</f>
        <v>0</v>
      </c>
      <c r="I65" s="15">
        <v>22</v>
      </c>
      <c r="J65" s="16">
        <f t="shared" si="0"/>
        <v>95.039999999999992</v>
      </c>
      <c r="K65" s="17">
        <f t="shared" si="1"/>
        <v>623.04</v>
      </c>
    </row>
    <row r="66" spans="1:11" x14ac:dyDescent="0.25">
      <c r="A66" s="18">
        <v>43594</v>
      </c>
      <c r="B66" s="20">
        <v>44687</v>
      </c>
      <c r="C66" s="11">
        <v>1084</v>
      </c>
      <c r="D66" s="12" t="s">
        <v>78</v>
      </c>
      <c r="E66" s="13">
        <f>Table1[[#This Row],[Qty Entrada]]-Table1[[#This Row],[Qty Salida]]</f>
        <v>25</v>
      </c>
      <c r="F66" s="14" t="s">
        <v>23</v>
      </c>
      <c r="G66" s="14">
        <f>SUMIF([1]!Table3[Código Institucional],Existencia!C66:C242,[1]!Table3[Cantidad])</f>
        <v>25</v>
      </c>
      <c r="H66" s="14">
        <f>SUMIF([1]!Table2[Código Institucional],Existencia!C66:C242,[1]!Table2[Cantidad])</f>
        <v>0</v>
      </c>
      <c r="I66" s="15">
        <v>22</v>
      </c>
      <c r="J66" s="16">
        <f t="shared" si="0"/>
        <v>99</v>
      </c>
      <c r="K66" s="17">
        <f t="shared" si="1"/>
        <v>649</v>
      </c>
    </row>
    <row r="67" spans="1:11" x14ac:dyDescent="0.25">
      <c r="A67" s="9">
        <v>43594</v>
      </c>
      <c r="B67" s="10">
        <v>44687</v>
      </c>
      <c r="C67" s="11">
        <v>1085</v>
      </c>
      <c r="D67" s="12" t="s">
        <v>79</v>
      </c>
      <c r="E67" s="13">
        <f>Table1[[#This Row],[Qty Entrada]]-Table1[[#This Row],[Qty Salida]]</f>
        <v>9</v>
      </c>
      <c r="F67" s="14" t="s">
        <v>23</v>
      </c>
      <c r="G67" s="14">
        <f>SUMIF([1]!Table3[Código Institucional],Existencia!C67:C243,[1]!Table3[Cantidad])</f>
        <v>10</v>
      </c>
      <c r="H67" s="14">
        <f>SUMIF([1]!Table2[Código Institucional],Existencia!C67:C243,[1]!Table2[Cantidad])</f>
        <v>1</v>
      </c>
      <c r="I67" s="15">
        <v>22</v>
      </c>
      <c r="J67" s="16">
        <f t="shared" si="0"/>
        <v>35.64</v>
      </c>
      <c r="K67" s="17">
        <f t="shared" si="1"/>
        <v>233.64</v>
      </c>
    </row>
    <row r="68" spans="1:11" x14ac:dyDescent="0.25">
      <c r="A68" s="18">
        <v>43594</v>
      </c>
      <c r="B68" s="20">
        <v>44687</v>
      </c>
      <c r="C68" s="11">
        <v>1086</v>
      </c>
      <c r="D68" s="23" t="s">
        <v>80</v>
      </c>
      <c r="E68" s="13">
        <f>Table1[[#This Row],[Qty Entrada]]-Table1[[#This Row],[Qty Salida]]</f>
        <v>24</v>
      </c>
      <c r="F68" s="14" t="s">
        <v>23</v>
      </c>
      <c r="G68" s="14">
        <f>SUMIF([1]!Table3[Código Institucional],Existencia!C68:C244,[1]!Table3[Cantidad])</f>
        <v>24</v>
      </c>
      <c r="H68" s="14">
        <f>SUMIF([1]!Table2[Código Institucional],Existencia!C68:C244,[1]!Table2[Cantidad])</f>
        <v>0</v>
      </c>
      <c r="I68" s="15">
        <v>59</v>
      </c>
      <c r="J68" s="16">
        <f t="shared" si="0"/>
        <v>254.88</v>
      </c>
      <c r="K68" s="17">
        <f t="shared" si="1"/>
        <v>1670.88</v>
      </c>
    </row>
    <row r="69" spans="1:11" x14ac:dyDescent="0.25">
      <c r="A69" s="9">
        <v>43594</v>
      </c>
      <c r="B69" s="10">
        <v>44687</v>
      </c>
      <c r="C69" s="11">
        <v>1087</v>
      </c>
      <c r="D69" s="23" t="s">
        <v>81</v>
      </c>
      <c r="E69" s="13">
        <f>Table1[[#This Row],[Qty Entrada]]-Table1[[#This Row],[Qty Salida]]</f>
        <v>12</v>
      </c>
      <c r="F69" s="14" t="s">
        <v>23</v>
      </c>
      <c r="G69" s="14">
        <f>SUMIF([1]!Table3[Código Institucional],Existencia!C69:C245,[1]!Table3[Cantidad])</f>
        <v>12</v>
      </c>
      <c r="H69" s="14">
        <f>SUMIF([1]!Table2[Código Institucional],Existencia!C69:C245,[1]!Table2[Cantidad])</f>
        <v>0</v>
      </c>
      <c r="I69" s="15">
        <v>59</v>
      </c>
      <c r="J69" s="16">
        <f t="shared" si="0"/>
        <v>127.44</v>
      </c>
      <c r="K69" s="17">
        <f t="shared" si="1"/>
        <v>835.44</v>
      </c>
    </row>
    <row r="70" spans="1:11" x14ac:dyDescent="0.25">
      <c r="A70" s="18">
        <v>43594</v>
      </c>
      <c r="B70" s="20">
        <v>44687</v>
      </c>
      <c r="C70" s="11">
        <v>1088</v>
      </c>
      <c r="D70" s="23" t="s">
        <v>82</v>
      </c>
      <c r="E70" s="13">
        <f>Table1[[#This Row],[Qty Entrada]]-Table1[[#This Row],[Qty Salida]]</f>
        <v>31</v>
      </c>
      <c r="F70" s="14" t="s">
        <v>23</v>
      </c>
      <c r="G70" s="14">
        <f>SUMIF([1]!Table3[Código Institucional],Existencia!C70:C246,[1]!Table3[Cantidad])</f>
        <v>31</v>
      </c>
      <c r="H70" s="14">
        <f>SUMIF([1]!Table2[Código Institucional],Existencia!C70:C246,[1]!Table2[Cantidad])</f>
        <v>0</v>
      </c>
      <c r="I70" s="15">
        <v>32.200000000000003</v>
      </c>
      <c r="J70" s="16">
        <f t="shared" si="0"/>
        <v>179.67600000000002</v>
      </c>
      <c r="K70" s="17">
        <f t="shared" si="1"/>
        <v>1177.876</v>
      </c>
    </row>
    <row r="71" spans="1:11" x14ac:dyDescent="0.25">
      <c r="A71" s="9">
        <v>43594</v>
      </c>
      <c r="B71" s="10">
        <v>44687</v>
      </c>
      <c r="C71" s="11">
        <v>1091</v>
      </c>
      <c r="D71" s="12" t="s">
        <v>83</v>
      </c>
      <c r="E71" s="13">
        <f>Table1[[#This Row],[Qty Entrada]]-Table1[[#This Row],[Qty Salida]]</f>
        <v>10</v>
      </c>
      <c r="F71" s="14" t="s">
        <v>28</v>
      </c>
      <c r="G71" s="14">
        <f>SUMIF([1]!Table3[Código Institucional],Existencia!C71:C249,[1]!Table3[Cantidad])</f>
        <v>10</v>
      </c>
      <c r="H71" s="14">
        <f>SUMIF([1]!Table2[Código Institucional],Existencia!C71:C249,[1]!Table2[Cantidad])</f>
        <v>0</v>
      </c>
      <c r="I71" s="15">
        <v>108</v>
      </c>
      <c r="J71" s="16">
        <f t="shared" ref="J71:J134" si="2">I71*18%*E71</f>
        <v>194.39999999999998</v>
      </c>
      <c r="K71" s="17">
        <f t="shared" si="1"/>
        <v>1274.4000000000001</v>
      </c>
    </row>
    <row r="72" spans="1:11" x14ac:dyDescent="0.25">
      <c r="A72" s="18">
        <v>43594</v>
      </c>
      <c r="B72" s="20">
        <v>44687</v>
      </c>
      <c r="C72" s="11">
        <v>1093</v>
      </c>
      <c r="D72" s="23" t="s">
        <v>84</v>
      </c>
      <c r="E72" s="13">
        <f>Table1[[#This Row],[Qty Entrada]]-Table1[[#This Row],[Qty Salida]]</f>
        <v>11</v>
      </c>
      <c r="F72" s="14" t="s">
        <v>28</v>
      </c>
      <c r="G72" s="14">
        <f>SUMIF([1]!Table3[Código Institucional],Existencia!C72:C251,[1]!Table3[Cantidad])</f>
        <v>14</v>
      </c>
      <c r="H72" s="14">
        <f>SUMIF([1]!Table2[Código Institucional],Existencia!C72:C251,[1]!Table2[Cantidad])</f>
        <v>3</v>
      </c>
      <c r="I72" s="15">
        <v>65</v>
      </c>
      <c r="J72" s="16">
        <f t="shared" si="2"/>
        <v>128.69999999999999</v>
      </c>
      <c r="K72" s="17">
        <f t="shared" ref="K72:K135" si="3">E72*I72+J72</f>
        <v>843.7</v>
      </c>
    </row>
    <row r="73" spans="1:11" x14ac:dyDescent="0.25">
      <c r="A73" s="9">
        <v>43594</v>
      </c>
      <c r="B73" s="22">
        <v>44315</v>
      </c>
      <c r="C73" s="11">
        <v>1095</v>
      </c>
      <c r="D73" s="23" t="s">
        <v>85</v>
      </c>
      <c r="E73" s="13">
        <f>Table1[[#This Row],[Qty Entrada]]-Table1[[#This Row],[Qty Salida]]</f>
        <v>9</v>
      </c>
      <c r="F73" s="14" t="s">
        <v>28</v>
      </c>
      <c r="G73" s="14">
        <f>SUMIF([1]!Table3[Código Institucional],Existencia!C73:C253,[1]!Table3[Cantidad])</f>
        <v>12</v>
      </c>
      <c r="H73" s="14">
        <f>SUMIF([1]!Table2[Código Institucional],Existencia!C73:C253,[1]!Table2[Cantidad])</f>
        <v>3</v>
      </c>
      <c r="I73" s="15">
        <v>55</v>
      </c>
      <c r="J73" s="16">
        <f t="shared" si="2"/>
        <v>89.100000000000009</v>
      </c>
      <c r="K73" s="17">
        <f t="shared" si="3"/>
        <v>584.1</v>
      </c>
    </row>
    <row r="74" spans="1:11" x14ac:dyDescent="0.25">
      <c r="A74" s="18">
        <v>43594</v>
      </c>
      <c r="B74" s="19">
        <v>44315</v>
      </c>
      <c r="C74" s="11">
        <v>1097</v>
      </c>
      <c r="D74" s="23" t="s">
        <v>86</v>
      </c>
      <c r="E74" s="13">
        <f>Table1[[#This Row],[Qty Entrada]]-Table1[[#This Row],[Qty Salida]]</f>
        <v>11</v>
      </c>
      <c r="F74" s="14" t="s">
        <v>28</v>
      </c>
      <c r="G74" s="14">
        <f>SUMIF([1]!Table3[Código Institucional],Existencia!C74:C255,[1]!Table3[Cantidad])</f>
        <v>11</v>
      </c>
      <c r="H74" s="14">
        <f>SUMIF([1]!Table2[Código Institucional],Existencia!C74:C255,[1]!Table2[Cantidad])</f>
        <v>0</v>
      </c>
      <c r="I74" s="15">
        <v>42</v>
      </c>
      <c r="J74" s="16">
        <f t="shared" si="2"/>
        <v>83.16</v>
      </c>
      <c r="K74" s="17">
        <f t="shared" si="3"/>
        <v>545.16</v>
      </c>
    </row>
    <row r="75" spans="1:11" x14ac:dyDescent="0.25">
      <c r="A75" s="9">
        <v>43594</v>
      </c>
      <c r="B75" s="10">
        <v>44687</v>
      </c>
      <c r="C75" s="25">
        <v>1099</v>
      </c>
      <c r="D75" s="26" t="s">
        <v>87</v>
      </c>
      <c r="E75" s="13">
        <f>Table1[[#This Row],[Qty Entrada]]-Table1[[#This Row],[Qty Salida]]</f>
        <v>10</v>
      </c>
      <c r="F75" s="14" t="s">
        <v>28</v>
      </c>
      <c r="G75" s="14">
        <f>SUMIF([1]!Table3[Código Institucional],Existencia!C75:C230,[1]!Table3[Cantidad])</f>
        <v>10</v>
      </c>
      <c r="H75" s="14">
        <f>SUMIF([1]!Table2[Código Institucional],Existencia!C75:C230,[1]!Table2[Cantidad])</f>
        <v>0</v>
      </c>
      <c r="I75" s="15">
        <v>16</v>
      </c>
      <c r="J75" s="16">
        <f>I75*18%*E75</f>
        <v>28.799999999999997</v>
      </c>
      <c r="K75" s="17">
        <f>E75*I75+J75</f>
        <v>188.8</v>
      </c>
    </row>
    <row r="76" spans="1:11" x14ac:dyDescent="0.25">
      <c r="A76" s="18">
        <v>43594</v>
      </c>
      <c r="B76" s="19">
        <v>44315</v>
      </c>
      <c r="C76" s="11">
        <v>1098</v>
      </c>
      <c r="D76" s="23" t="s">
        <v>88</v>
      </c>
      <c r="E76" s="13">
        <f>Table1[[#This Row],[Qty Entrada]]-Table1[[#This Row],[Qty Salida]]</f>
        <v>9</v>
      </c>
      <c r="F76" s="14" t="s">
        <v>28</v>
      </c>
      <c r="G76" s="14">
        <f>SUMIF([1]!Table3[Código Institucional],Existencia!C76:C257,[1]!Table3[Cantidad])</f>
        <v>9</v>
      </c>
      <c r="H76" s="14">
        <f>SUMIF([1]!Table2[Código Institucional],Existencia!C76:C257,[1]!Table2[Cantidad])</f>
        <v>0</v>
      </c>
      <c r="I76" s="15">
        <v>20</v>
      </c>
      <c r="J76" s="16">
        <f t="shared" si="2"/>
        <v>32.4</v>
      </c>
      <c r="K76" s="17">
        <f t="shared" si="3"/>
        <v>212.4</v>
      </c>
    </row>
    <row r="77" spans="1:11" x14ac:dyDescent="0.25">
      <c r="A77" s="9">
        <v>43594</v>
      </c>
      <c r="B77" s="22">
        <v>44315</v>
      </c>
      <c r="C77" s="11">
        <v>1100</v>
      </c>
      <c r="D77" s="12" t="s">
        <v>89</v>
      </c>
      <c r="E77" s="13">
        <f>Table1[[#This Row],[Qty Entrada]]-Table1[[#This Row],[Qty Salida]]</f>
        <v>47</v>
      </c>
      <c r="F77" s="14" t="s">
        <v>23</v>
      </c>
      <c r="G77" s="14">
        <f>SUMIF([1]!Table3[Código Institucional],Existencia!C77:C258,[1]!Table3[Cantidad])</f>
        <v>47</v>
      </c>
      <c r="H77" s="14">
        <f>SUMIF([1]!Table2[Código Institucional],Existencia!C77:C258,[1]!Table2[Cantidad])</f>
        <v>0</v>
      </c>
      <c r="I77" s="15">
        <v>118</v>
      </c>
      <c r="J77" s="16">
        <f t="shared" si="2"/>
        <v>998.28</v>
      </c>
      <c r="K77" s="17">
        <f t="shared" si="3"/>
        <v>6544.28</v>
      </c>
    </row>
    <row r="78" spans="1:11" x14ac:dyDescent="0.25">
      <c r="A78" s="18">
        <v>43594</v>
      </c>
      <c r="B78" s="20">
        <v>44687</v>
      </c>
      <c r="C78" s="11">
        <v>1101</v>
      </c>
      <c r="D78" s="12" t="s">
        <v>90</v>
      </c>
      <c r="E78" s="13">
        <f>Table1[[#This Row],[Qty Entrada]]-Table1[[#This Row],[Qty Salida]]</f>
        <v>46</v>
      </c>
      <c r="F78" s="14" t="s">
        <v>23</v>
      </c>
      <c r="G78" s="14">
        <f>SUMIF([1]!Table3[Código Institucional],Existencia!C78:C259,[1]!Table3[Cantidad])</f>
        <v>50</v>
      </c>
      <c r="H78" s="14">
        <f>SUMIF([1]!Table2[Código Institucional],Existencia!C78:C259,[1]!Table2[Cantidad])</f>
        <v>4</v>
      </c>
      <c r="I78" s="15">
        <v>118</v>
      </c>
      <c r="J78" s="16">
        <f t="shared" si="2"/>
        <v>977.04</v>
      </c>
      <c r="K78" s="17">
        <f t="shared" si="3"/>
        <v>6405.04</v>
      </c>
    </row>
    <row r="79" spans="1:11" x14ac:dyDescent="0.25">
      <c r="A79" s="9">
        <v>43594</v>
      </c>
      <c r="B79" s="10">
        <v>44687</v>
      </c>
      <c r="C79" s="11">
        <v>1103</v>
      </c>
      <c r="D79" s="23" t="s">
        <v>91</v>
      </c>
      <c r="E79" s="13">
        <f>Table1[[#This Row],[Qty Entrada]]-Table1[[#This Row],[Qty Salida]]</f>
        <v>2</v>
      </c>
      <c r="F79" s="14" t="s">
        <v>92</v>
      </c>
      <c r="G79" s="14">
        <f>SUMIF([1]!Table3[Código Institucional],Existencia!C79:C261,[1]!Table3[Cantidad])</f>
        <v>2</v>
      </c>
      <c r="H79" s="14">
        <f>SUMIF([1]!Table2[Código Institucional],Existencia!C79:C261,[1]!Table2[Cantidad])</f>
        <v>0</v>
      </c>
      <c r="I79" s="15">
        <v>218</v>
      </c>
      <c r="J79" s="16">
        <f t="shared" si="2"/>
        <v>78.48</v>
      </c>
      <c r="K79" s="17">
        <f t="shared" si="3"/>
        <v>514.48</v>
      </c>
    </row>
    <row r="80" spans="1:11" x14ac:dyDescent="0.25">
      <c r="A80" s="18">
        <v>43594</v>
      </c>
      <c r="B80" s="20">
        <v>43717</v>
      </c>
      <c r="C80" s="11">
        <v>1106</v>
      </c>
      <c r="D80" s="12" t="s">
        <v>93</v>
      </c>
      <c r="E80" s="13">
        <f>Table1[[#This Row],[Qty Entrada]]-Table1[[#This Row],[Qty Salida]]</f>
        <v>8</v>
      </c>
      <c r="F80" s="14" t="s">
        <v>92</v>
      </c>
      <c r="G80" s="14">
        <f>SUMIF([1]!Table3[Código Institucional],Existencia!C80:C264,[1]!Table3[Cantidad])</f>
        <v>9</v>
      </c>
      <c r="H80" s="14">
        <f>SUMIF([1]!Table2[Código Institucional],Existencia!C80:C264,[1]!Table2[Cantidad])</f>
        <v>1</v>
      </c>
      <c r="I80" s="15">
        <v>220</v>
      </c>
      <c r="J80" s="16">
        <f t="shared" si="2"/>
        <v>316.8</v>
      </c>
      <c r="K80" s="17">
        <f t="shared" si="3"/>
        <v>2076.8000000000002</v>
      </c>
    </row>
    <row r="81" spans="1:11" x14ac:dyDescent="0.25">
      <c r="A81" s="9">
        <v>43594</v>
      </c>
      <c r="B81" s="10">
        <v>44687</v>
      </c>
      <c r="C81" s="11">
        <v>1107</v>
      </c>
      <c r="D81" s="12" t="s">
        <v>94</v>
      </c>
      <c r="E81" s="13">
        <f>Table1[[#This Row],[Qty Entrada]]-Table1[[#This Row],[Qty Salida]]</f>
        <v>23</v>
      </c>
      <c r="F81" s="14" t="s">
        <v>23</v>
      </c>
      <c r="G81" s="14">
        <f>SUMIF([1]!Table3[Código Institucional],Existencia!C81:C265,[1]!Table3[Cantidad])</f>
        <v>23</v>
      </c>
      <c r="H81" s="14">
        <f>SUMIF([1]!Table2[Código Institucional],Existencia!C81:C265,[1]!Table2[Cantidad])</f>
        <v>0</v>
      </c>
      <c r="I81" s="15">
        <v>65</v>
      </c>
      <c r="J81" s="16">
        <f t="shared" si="2"/>
        <v>269.09999999999997</v>
      </c>
      <c r="K81" s="17">
        <f t="shared" si="3"/>
        <v>1764.1</v>
      </c>
    </row>
    <row r="82" spans="1:11" x14ac:dyDescent="0.25">
      <c r="A82" s="18">
        <v>43594</v>
      </c>
      <c r="B82" s="20">
        <v>44687</v>
      </c>
      <c r="C82" s="11">
        <v>1108</v>
      </c>
      <c r="D82" s="12" t="s">
        <v>95</v>
      </c>
      <c r="E82" s="13">
        <f>Table1[[#This Row],[Qty Entrada]]-Table1[[#This Row],[Qty Salida]]</f>
        <v>17</v>
      </c>
      <c r="F82" s="14" t="s">
        <v>23</v>
      </c>
      <c r="G82" s="14">
        <f>SUMIF([1]!Table3[Código Institucional],Existencia!C82:C266,[1]!Table3[Cantidad])</f>
        <v>18</v>
      </c>
      <c r="H82" s="14">
        <f>SUMIF([1]!Table2[Código Institucional],Existencia!C82:C266,[1]!Table2[Cantidad])</f>
        <v>1</v>
      </c>
      <c r="I82" s="15">
        <v>45</v>
      </c>
      <c r="J82" s="16">
        <f t="shared" si="2"/>
        <v>137.69999999999999</v>
      </c>
      <c r="K82" s="17">
        <f t="shared" si="3"/>
        <v>902.7</v>
      </c>
    </row>
    <row r="83" spans="1:11" x14ac:dyDescent="0.25">
      <c r="A83" s="9">
        <v>43594</v>
      </c>
      <c r="B83" s="22">
        <v>44315</v>
      </c>
      <c r="C83" s="11">
        <v>1109</v>
      </c>
      <c r="D83" s="12" t="s">
        <v>96</v>
      </c>
      <c r="E83" s="13">
        <f>Table1[[#This Row],[Qty Entrada]]-Table1[[#This Row],[Qty Salida]]</f>
        <v>18</v>
      </c>
      <c r="F83" s="14" t="s">
        <v>23</v>
      </c>
      <c r="G83" s="14">
        <f>SUMIF([1]!Table3[Código Institucional],Existencia!C83:C267,[1]!Table3[Cantidad])</f>
        <v>19</v>
      </c>
      <c r="H83" s="14">
        <f>SUMIF([1]!Table2[Código Institucional],Existencia!C83:C267,[1]!Table2[Cantidad])</f>
        <v>1</v>
      </c>
      <c r="I83" s="15">
        <v>31</v>
      </c>
      <c r="J83" s="16">
        <f t="shared" si="2"/>
        <v>100.44</v>
      </c>
      <c r="K83" s="17">
        <f t="shared" si="3"/>
        <v>658.44</v>
      </c>
    </row>
    <row r="84" spans="1:11" x14ac:dyDescent="0.25">
      <c r="A84" s="18">
        <v>43594</v>
      </c>
      <c r="B84" s="20">
        <v>43717</v>
      </c>
      <c r="C84" s="11">
        <v>1111</v>
      </c>
      <c r="D84" s="12" t="s">
        <v>97</v>
      </c>
      <c r="E84" s="13">
        <f>Table1[[#This Row],[Qty Entrada]]-Table1[[#This Row],[Qty Salida]]</f>
        <v>16</v>
      </c>
      <c r="F84" s="14" t="s">
        <v>23</v>
      </c>
      <c r="G84" s="14">
        <f>SUMIF([1]!Table3[Código Institucional],Existencia!C84:C269,[1]!Table3[Cantidad])</f>
        <v>16</v>
      </c>
      <c r="H84" s="14">
        <f>SUMIF([1]!Table2[Código Institucional],Existencia!C84:C269,[1]!Table2[Cantidad])</f>
        <v>0</v>
      </c>
      <c r="I84" s="15">
        <v>5.25</v>
      </c>
      <c r="J84" s="16">
        <f t="shared" si="2"/>
        <v>15.12</v>
      </c>
      <c r="K84" s="17">
        <f t="shared" si="3"/>
        <v>99.12</v>
      </c>
    </row>
    <row r="85" spans="1:11" x14ac:dyDescent="0.25">
      <c r="A85" s="9">
        <v>43594</v>
      </c>
      <c r="B85" s="22">
        <v>44315</v>
      </c>
      <c r="C85" s="11">
        <v>1112</v>
      </c>
      <c r="D85" s="12" t="s">
        <v>98</v>
      </c>
      <c r="E85" s="13">
        <f>Table1[[#This Row],[Qty Entrada]]-Table1[[#This Row],[Qty Salida]]</f>
        <v>7</v>
      </c>
      <c r="F85" s="14" t="s">
        <v>23</v>
      </c>
      <c r="G85" s="14">
        <f>SUMIF([1]!Table3[Código Institucional],Existencia!C85:C270,[1]!Table3[Cantidad])</f>
        <v>9</v>
      </c>
      <c r="H85" s="14">
        <f>SUMIF([1]!Table2[Código Institucional],Existencia!C85:C270,[1]!Table2[Cantidad])</f>
        <v>2</v>
      </c>
      <c r="I85" s="15">
        <v>42</v>
      </c>
      <c r="J85" s="16">
        <f t="shared" si="2"/>
        <v>52.919999999999995</v>
      </c>
      <c r="K85" s="17">
        <f t="shared" si="3"/>
        <v>346.92</v>
      </c>
    </row>
    <row r="86" spans="1:11" x14ac:dyDescent="0.25">
      <c r="A86" s="18">
        <v>43594</v>
      </c>
      <c r="B86" s="20">
        <v>44687</v>
      </c>
      <c r="C86" s="11">
        <v>1113</v>
      </c>
      <c r="D86" s="12" t="s">
        <v>99</v>
      </c>
      <c r="E86" s="13">
        <f>Table1[[#This Row],[Qty Entrada]]-Table1[[#This Row],[Qty Salida]]</f>
        <v>11</v>
      </c>
      <c r="F86" s="14" t="s">
        <v>23</v>
      </c>
      <c r="G86" s="14">
        <f>SUMIF([1]!Table3[Código Institucional],Existencia!C86:C271,[1]!Table3[Cantidad])</f>
        <v>11</v>
      </c>
      <c r="H86" s="14">
        <f>SUMIF([1]!Table2[Código Institucional],Existencia!C86:C271,[1]!Table2[Cantidad])</f>
        <v>0</v>
      </c>
      <c r="I86" s="15">
        <v>7.95</v>
      </c>
      <c r="J86" s="16">
        <f t="shared" si="2"/>
        <v>15.741</v>
      </c>
      <c r="K86" s="17">
        <f t="shared" si="3"/>
        <v>103.191</v>
      </c>
    </row>
    <row r="87" spans="1:11" x14ac:dyDescent="0.25">
      <c r="A87" s="9">
        <v>44687</v>
      </c>
      <c r="B87" s="22">
        <v>44315</v>
      </c>
      <c r="C87" s="11">
        <v>1114</v>
      </c>
      <c r="D87" s="12" t="s">
        <v>100</v>
      </c>
      <c r="E87" s="13">
        <f>Table1[[#This Row],[Qty Entrada]]-Table1[[#This Row],[Qty Salida]]</f>
        <v>11</v>
      </c>
      <c r="F87" s="14" t="s">
        <v>23</v>
      </c>
      <c r="G87" s="14">
        <f>SUMIF([1]!Table3[Código Institucional],Existencia!C87:C272,[1]!Table3[Cantidad])</f>
        <v>11</v>
      </c>
      <c r="H87" s="14">
        <f>SUMIF([1]!Table2[Código Institucional],Existencia!C87:C272,[1]!Table2[Cantidad])</f>
        <v>0</v>
      </c>
      <c r="I87" s="15">
        <v>6.95</v>
      </c>
      <c r="J87" s="16">
        <f t="shared" si="2"/>
        <v>13.760999999999999</v>
      </c>
      <c r="K87" s="17">
        <f t="shared" si="3"/>
        <v>90.210999999999999</v>
      </c>
    </row>
    <row r="88" spans="1:11" x14ac:dyDescent="0.25">
      <c r="A88" s="18">
        <v>44687</v>
      </c>
      <c r="B88" s="20">
        <v>43717</v>
      </c>
      <c r="C88" s="11">
        <v>1115</v>
      </c>
      <c r="D88" s="12" t="s">
        <v>101</v>
      </c>
      <c r="E88" s="13">
        <f>Table1[[#This Row],[Qty Entrada]]-Table1[[#This Row],[Qty Salida]]</f>
        <v>10</v>
      </c>
      <c r="F88" s="14" t="s">
        <v>28</v>
      </c>
      <c r="G88" s="14">
        <f>SUMIF([1]!Table3[Código Institucional],Existencia!C88:C273,[1]!Table3[Cantidad])</f>
        <v>10</v>
      </c>
      <c r="H88" s="14">
        <f>SUMIF([1]!Table2[Código Institucional],Existencia!C88:C273,[1]!Table2[Cantidad])</f>
        <v>0</v>
      </c>
      <c r="I88" s="15">
        <v>35</v>
      </c>
      <c r="J88" s="16">
        <f t="shared" si="2"/>
        <v>63</v>
      </c>
      <c r="K88" s="17">
        <f t="shared" si="3"/>
        <v>413</v>
      </c>
    </row>
    <row r="89" spans="1:11" x14ac:dyDescent="0.25">
      <c r="A89" s="9">
        <v>44687</v>
      </c>
      <c r="B89" s="10">
        <v>43717</v>
      </c>
      <c r="C89" s="11">
        <v>1117</v>
      </c>
      <c r="D89" s="12" t="s">
        <v>102</v>
      </c>
      <c r="E89" s="13">
        <f>Table1[[#This Row],[Qty Entrada]]-Table1[[#This Row],[Qty Salida]]</f>
        <v>10</v>
      </c>
      <c r="F89" s="14" t="s">
        <v>23</v>
      </c>
      <c r="G89" s="14">
        <f>SUMIF([1]!Table3[Código Institucional],Existencia!C89:C275,[1]!Table3[Cantidad])</f>
        <v>11</v>
      </c>
      <c r="H89" s="14">
        <f>SUMIF([1]!Table2[Código Institucional],Existencia!C89:C275,[1]!Table2[Cantidad])</f>
        <v>1</v>
      </c>
      <c r="I89" s="15">
        <v>75</v>
      </c>
      <c r="J89" s="16">
        <f>I89*18%*E89</f>
        <v>135</v>
      </c>
      <c r="K89" s="17">
        <f t="shared" si="3"/>
        <v>885</v>
      </c>
    </row>
    <row r="90" spans="1:11" x14ac:dyDescent="0.25">
      <c r="A90" s="18">
        <v>43594</v>
      </c>
      <c r="B90" s="20">
        <v>44687</v>
      </c>
      <c r="C90" s="11">
        <v>1119</v>
      </c>
      <c r="D90" s="12" t="s">
        <v>103</v>
      </c>
      <c r="E90" s="13">
        <f>Table1[[#This Row],[Qty Entrada]]-Table1[[#This Row],[Qty Salida]]</f>
        <v>20</v>
      </c>
      <c r="F90" s="14" t="s">
        <v>23</v>
      </c>
      <c r="G90" s="14">
        <f>SUMIF([1]!Table3[Código Institucional],Existencia!C90:C277,[1]!Table3[Cantidad])</f>
        <v>21</v>
      </c>
      <c r="H90" s="14">
        <f>SUMIF([1]!Table2[Código Institucional],Existencia!C90:C277,[1]!Table2[Cantidad])</f>
        <v>1</v>
      </c>
      <c r="I90" s="15">
        <v>10</v>
      </c>
      <c r="J90" s="16">
        <f t="shared" si="2"/>
        <v>36</v>
      </c>
      <c r="K90" s="17">
        <f t="shared" si="3"/>
        <v>236</v>
      </c>
    </row>
    <row r="91" spans="1:11" x14ac:dyDescent="0.25">
      <c r="A91" s="9">
        <v>43594</v>
      </c>
      <c r="B91" s="10">
        <v>44687</v>
      </c>
      <c r="C91" s="11">
        <v>1120</v>
      </c>
      <c r="D91" s="12" t="s">
        <v>104</v>
      </c>
      <c r="E91" s="13">
        <f>Table1[[#This Row],[Qty Entrada]]-Table1[[#This Row],[Qty Salida]]</f>
        <v>62</v>
      </c>
      <c r="F91" s="14" t="s">
        <v>23</v>
      </c>
      <c r="G91" s="14">
        <f>SUMIF([1]!Table3[Código Institucional],Existencia!C91:C278,[1]!Table3[Cantidad])</f>
        <v>62</v>
      </c>
      <c r="H91" s="14">
        <f>SUMIF([1]!Table2[Código Institucional],Existencia!C91:C278,[1]!Table2[Cantidad])</f>
        <v>0</v>
      </c>
      <c r="I91" s="15">
        <v>20</v>
      </c>
      <c r="J91" s="16">
        <f t="shared" si="2"/>
        <v>223.2</v>
      </c>
      <c r="K91" s="17">
        <f t="shared" si="3"/>
        <v>1463.2</v>
      </c>
    </row>
    <row r="92" spans="1:11" x14ac:dyDescent="0.25">
      <c r="A92" s="18">
        <v>43594</v>
      </c>
      <c r="B92" s="20">
        <v>44687</v>
      </c>
      <c r="C92" s="27">
        <v>1122</v>
      </c>
      <c r="D92" s="23" t="s">
        <v>105</v>
      </c>
      <c r="E92" s="13">
        <f>Table1[[#This Row],[Qty Entrada]]-Table1[[#This Row],[Qty Salida]]</f>
        <v>36</v>
      </c>
      <c r="F92" s="14" t="s">
        <v>23</v>
      </c>
      <c r="G92" s="14">
        <f>SUMIF([1]!Table3[Código Institucional],Existencia!C92:C280,[1]!Table3[Cantidad])</f>
        <v>36</v>
      </c>
      <c r="H92" s="14">
        <f>SUMIF([1]!Table2[Código Institucional],Existencia!C92:C280,[1]!Table2[Cantidad])</f>
        <v>0</v>
      </c>
      <c r="I92" s="15">
        <v>145</v>
      </c>
      <c r="J92" s="16">
        <f t="shared" si="2"/>
        <v>939.59999999999991</v>
      </c>
      <c r="K92" s="17">
        <f t="shared" si="3"/>
        <v>6159.6</v>
      </c>
    </row>
    <row r="93" spans="1:11" x14ac:dyDescent="0.25">
      <c r="A93" s="9">
        <v>43594</v>
      </c>
      <c r="B93" s="10">
        <v>44687</v>
      </c>
      <c r="C93" s="27">
        <v>1123</v>
      </c>
      <c r="D93" s="23" t="s">
        <v>106</v>
      </c>
      <c r="E93" s="13">
        <f>Table1[[#This Row],[Qty Entrada]]-Table1[[#This Row],[Qty Salida]]</f>
        <v>62</v>
      </c>
      <c r="F93" s="14" t="s">
        <v>23</v>
      </c>
      <c r="G93" s="14">
        <f>SUMIF([1]!Table3[Código Institucional],Existencia!C93:C281,[1]!Table3[Cantidad])</f>
        <v>62</v>
      </c>
      <c r="H93" s="14">
        <f>SUMIF([1]!Table2[Código Institucional],Existencia!C93:C281,[1]!Table2[Cantidad])</f>
        <v>0</v>
      </c>
      <c r="I93" s="15">
        <v>135</v>
      </c>
      <c r="J93" s="16">
        <f t="shared" si="2"/>
        <v>1506.6000000000001</v>
      </c>
      <c r="K93" s="17">
        <f t="shared" si="3"/>
        <v>9876.6</v>
      </c>
    </row>
    <row r="94" spans="1:11" x14ac:dyDescent="0.25">
      <c r="A94" s="18">
        <v>43594</v>
      </c>
      <c r="B94" s="19">
        <v>44315</v>
      </c>
      <c r="C94" s="27">
        <v>1124</v>
      </c>
      <c r="D94" s="23" t="s">
        <v>107</v>
      </c>
      <c r="E94" s="13">
        <f>Table1[[#This Row],[Qty Entrada]]-Table1[[#This Row],[Qty Salida]]</f>
        <v>28</v>
      </c>
      <c r="F94" s="14" t="s">
        <v>23</v>
      </c>
      <c r="G94" s="14">
        <f>SUMIF([1]!Table3[Código Institucional],Existencia!C94:C282,[1]!Table3[Cantidad])</f>
        <v>30</v>
      </c>
      <c r="H94" s="14">
        <f>SUMIF([1]!Table2[Código Institucional],Existencia!C94:C282,[1]!Table2[Cantidad])</f>
        <v>2</v>
      </c>
      <c r="I94" s="15">
        <v>195</v>
      </c>
      <c r="J94" s="16">
        <f t="shared" si="2"/>
        <v>982.80000000000007</v>
      </c>
      <c r="K94" s="17">
        <f t="shared" si="3"/>
        <v>6442.8</v>
      </c>
    </row>
    <row r="95" spans="1:11" x14ac:dyDescent="0.25">
      <c r="A95" s="9">
        <v>43594</v>
      </c>
      <c r="B95" s="10">
        <v>43717</v>
      </c>
      <c r="C95" s="27">
        <v>1125</v>
      </c>
      <c r="D95" s="23" t="s">
        <v>108</v>
      </c>
      <c r="E95" s="13">
        <f>Table1[[#This Row],[Qty Entrada]]-Table1[[#This Row],[Qty Salida]]</f>
        <v>29</v>
      </c>
      <c r="F95" s="14" t="s">
        <v>23</v>
      </c>
      <c r="G95" s="14">
        <f>SUMIF([1]!Table3[Código Institucional],Existencia!C95:C283,[1]!Table3[Cantidad])</f>
        <v>32</v>
      </c>
      <c r="H95" s="14">
        <f>SUMIF([1]!Table2[Código Institucional],Existencia!C95:C283,[1]!Table2[Cantidad])</f>
        <v>3</v>
      </c>
      <c r="I95" s="15">
        <v>288.14</v>
      </c>
      <c r="J95" s="16">
        <f t="shared" si="2"/>
        <v>1504.0907999999999</v>
      </c>
      <c r="K95" s="17">
        <f t="shared" si="3"/>
        <v>9860.1507999999994</v>
      </c>
    </row>
    <row r="96" spans="1:11" x14ac:dyDescent="0.25">
      <c r="A96" s="18">
        <v>43594</v>
      </c>
      <c r="B96" s="20">
        <v>43717</v>
      </c>
      <c r="C96" s="27">
        <v>1126</v>
      </c>
      <c r="D96" s="23" t="s">
        <v>109</v>
      </c>
      <c r="E96" s="13">
        <f>Table1[[#This Row],[Qty Entrada]]-Table1[[#This Row],[Qty Salida]]</f>
        <v>50</v>
      </c>
      <c r="F96" s="14" t="s">
        <v>23</v>
      </c>
      <c r="G96" s="14">
        <f>SUMIF([1]!Table3[Código Institucional],Existencia!C96:C284,[1]!Table3[Cantidad])</f>
        <v>53</v>
      </c>
      <c r="H96" s="14">
        <f>SUMIF([1]!Table2[Código Institucional],Existencia!C96:C284,[1]!Table2[Cantidad])</f>
        <v>3</v>
      </c>
      <c r="I96" s="15">
        <v>330.1</v>
      </c>
      <c r="J96" s="16">
        <f t="shared" si="2"/>
        <v>2970.9</v>
      </c>
      <c r="K96" s="17">
        <f t="shared" si="3"/>
        <v>19475.900000000001</v>
      </c>
    </row>
    <row r="97" spans="1:11" x14ac:dyDescent="0.25">
      <c r="A97" s="9">
        <v>43594</v>
      </c>
      <c r="B97" s="10">
        <v>43717</v>
      </c>
      <c r="C97" s="27">
        <v>1127</v>
      </c>
      <c r="D97" s="23" t="s">
        <v>110</v>
      </c>
      <c r="E97" s="13">
        <f>Table1[[#This Row],[Qty Entrada]]-Table1[[#This Row],[Qty Salida]]</f>
        <v>25</v>
      </c>
      <c r="F97" s="14" t="s">
        <v>23</v>
      </c>
      <c r="G97" s="14">
        <f>SUMIF([1]!Table3[Código Institucional],Existencia!C97:C285,[1]!Table3[Cantidad])</f>
        <v>26</v>
      </c>
      <c r="H97" s="14">
        <f>SUMIF([1]!Table2[Código Institucional],Existencia!C97:C285,[1]!Table2[Cantidad])</f>
        <v>1</v>
      </c>
      <c r="I97" s="15">
        <v>778</v>
      </c>
      <c r="J97" s="16">
        <f t="shared" si="2"/>
        <v>3501</v>
      </c>
      <c r="K97" s="17">
        <f t="shared" si="3"/>
        <v>22951</v>
      </c>
    </row>
    <row r="98" spans="1:11" x14ac:dyDescent="0.25">
      <c r="A98" s="18">
        <v>43594</v>
      </c>
      <c r="B98" s="20">
        <v>44687</v>
      </c>
      <c r="C98" s="11">
        <v>1128</v>
      </c>
      <c r="D98" s="12" t="s">
        <v>111</v>
      </c>
      <c r="E98" s="13">
        <f>Table1[[#This Row],[Qty Entrada]]-Table1[[#This Row],[Qty Salida]]</f>
        <v>40</v>
      </c>
      <c r="F98" s="14" t="s">
        <v>23</v>
      </c>
      <c r="G98" s="14">
        <f>SUMIF([1]!Table3[Código Institucional],Existencia!C98:C286,[1]!Table3[Cantidad])</f>
        <v>40</v>
      </c>
      <c r="H98" s="14">
        <f>SUMIF([1]!Table2[Código Institucional],Existencia!C98:C286,[1]!Table2[Cantidad])</f>
        <v>0</v>
      </c>
      <c r="I98" s="15">
        <v>7.48</v>
      </c>
      <c r="J98" s="16">
        <f t="shared" si="2"/>
        <v>53.856000000000002</v>
      </c>
      <c r="K98" s="17">
        <f t="shared" si="3"/>
        <v>353.05600000000004</v>
      </c>
    </row>
    <row r="99" spans="1:11" x14ac:dyDescent="0.25">
      <c r="A99" s="28">
        <v>44680</v>
      </c>
      <c r="B99" s="10">
        <v>44687</v>
      </c>
      <c r="C99" s="11">
        <v>1129</v>
      </c>
      <c r="D99" s="12" t="s">
        <v>112</v>
      </c>
      <c r="E99" s="13">
        <f>Table1[[#This Row],[Qty Entrada]]-Table1[[#This Row],[Qty Salida]]</f>
        <v>36</v>
      </c>
      <c r="F99" s="14" t="s">
        <v>23</v>
      </c>
      <c r="G99" s="14">
        <f>SUMIF([1]!Table3[Código Institucional],Existencia!C99:C287,[1]!Table3[Cantidad])</f>
        <v>36</v>
      </c>
      <c r="H99" s="14">
        <f>SUMIF([1]!Table2[Código Institucional],Existencia!C99:C287,[1]!Table2[Cantidad])</f>
        <v>0</v>
      </c>
      <c r="I99" s="15">
        <v>9.65</v>
      </c>
      <c r="J99" s="16">
        <f t="shared" si="2"/>
        <v>62.532000000000004</v>
      </c>
      <c r="K99" s="17">
        <f t="shared" si="3"/>
        <v>409.93200000000002</v>
      </c>
    </row>
    <row r="100" spans="1:11" x14ac:dyDescent="0.25">
      <c r="A100" s="29">
        <v>44680</v>
      </c>
      <c r="B100" s="20">
        <v>44687</v>
      </c>
      <c r="C100" s="11">
        <v>1130</v>
      </c>
      <c r="D100" s="12" t="s">
        <v>113</v>
      </c>
      <c r="E100" s="13">
        <f>Table1[[#This Row],[Qty Entrada]]-Table1[[#This Row],[Qty Salida]]</f>
        <v>152</v>
      </c>
      <c r="F100" s="14" t="s">
        <v>23</v>
      </c>
      <c r="G100" s="14">
        <f>SUMIF([1]!Table3[Código Institucional],Existencia!C100:C288,[1]!Table3[Cantidad])</f>
        <v>152</v>
      </c>
      <c r="H100" s="14">
        <f>SUMIF([1]!Table2[Código Institucional],Existencia!C100:C288,[1]!Table2[Cantidad])</f>
        <v>0</v>
      </c>
      <c r="I100" s="15">
        <v>10.15</v>
      </c>
      <c r="J100" s="16">
        <f t="shared" si="2"/>
        <v>277.70400000000001</v>
      </c>
      <c r="K100" s="17">
        <f t="shared" si="3"/>
        <v>1820.5039999999999</v>
      </c>
    </row>
    <row r="101" spans="1:11" x14ac:dyDescent="0.25">
      <c r="A101" s="9">
        <v>43594</v>
      </c>
      <c r="B101" s="10">
        <v>43717</v>
      </c>
      <c r="C101" s="11">
        <v>1131</v>
      </c>
      <c r="D101" s="12" t="s">
        <v>114</v>
      </c>
      <c r="E101" s="13">
        <f>Table1[[#This Row],[Qty Entrada]]-Table1[[#This Row],[Qty Salida]]</f>
        <v>59</v>
      </c>
      <c r="F101" s="14" t="s">
        <v>23</v>
      </c>
      <c r="G101" s="14">
        <f>SUMIF([1]!Table3[Código Institucional],Existencia!C101:C289,[1]!Table3[Cantidad])</f>
        <v>59</v>
      </c>
      <c r="H101" s="14">
        <f>SUMIF([1]!Table2[Código Institucional],Existencia!C101:C289,[1]!Table2[Cantidad])</f>
        <v>0</v>
      </c>
      <c r="I101" s="15">
        <v>12.5</v>
      </c>
      <c r="J101" s="16">
        <f t="shared" si="2"/>
        <v>132.75</v>
      </c>
      <c r="K101" s="17">
        <f t="shared" si="3"/>
        <v>870.25</v>
      </c>
    </row>
    <row r="102" spans="1:11" x14ac:dyDescent="0.25">
      <c r="A102" s="18">
        <v>43594</v>
      </c>
      <c r="B102" s="20">
        <v>43717</v>
      </c>
      <c r="C102" s="11">
        <v>1132</v>
      </c>
      <c r="D102" s="12" t="s">
        <v>115</v>
      </c>
      <c r="E102" s="13">
        <f>Table1[[#This Row],[Qty Entrada]]-Table1[[#This Row],[Qty Salida]]</f>
        <v>132</v>
      </c>
      <c r="F102" s="14" t="s">
        <v>23</v>
      </c>
      <c r="G102" s="14">
        <f>SUMIF([1]!Table3[Código Institucional],Existencia!C102:C290,[1]!Table3[Cantidad])</f>
        <v>132</v>
      </c>
      <c r="H102" s="14">
        <f>SUMIF([1]!Table2[Código Institucional],Existencia!C102:C290,[1]!Table2[Cantidad])</f>
        <v>0</v>
      </c>
      <c r="I102" s="15">
        <v>15</v>
      </c>
      <c r="J102" s="16">
        <f t="shared" si="2"/>
        <v>356.4</v>
      </c>
      <c r="K102" s="17">
        <f t="shared" si="3"/>
        <v>2336.4</v>
      </c>
    </row>
    <row r="103" spans="1:11" x14ac:dyDescent="0.25">
      <c r="A103" s="9">
        <v>43594</v>
      </c>
      <c r="B103" s="10">
        <v>44687</v>
      </c>
      <c r="C103" s="11">
        <v>1133</v>
      </c>
      <c r="D103" s="12" t="s">
        <v>116</v>
      </c>
      <c r="E103" s="13">
        <f>Table1[[#This Row],[Qty Entrada]]-Table1[[#This Row],[Qty Salida]]</f>
        <v>4</v>
      </c>
      <c r="F103" s="2" t="s">
        <v>23</v>
      </c>
      <c r="G103" s="14">
        <f>SUMIF([1]!Table3[Código Institucional],Existencia!C103:C291,[1]!Table3[Cantidad])</f>
        <v>5</v>
      </c>
      <c r="H103" s="14">
        <f>SUMIF([1]!Table2[Código Institucional],Existencia!C103:C291,[1]!Table2[Cantidad])</f>
        <v>1</v>
      </c>
      <c r="I103" s="4">
        <v>98</v>
      </c>
      <c r="J103" s="16">
        <f t="shared" si="2"/>
        <v>70.56</v>
      </c>
      <c r="K103" s="17">
        <f t="shared" si="3"/>
        <v>462.56</v>
      </c>
    </row>
    <row r="104" spans="1:11" x14ac:dyDescent="0.25">
      <c r="A104" s="18">
        <v>43594</v>
      </c>
      <c r="B104" s="20">
        <v>43717</v>
      </c>
      <c r="C104" s="11">
        <v>1140</v>
      </c>
      <c r="D104" s="12" t="s">
        <v>117</v>
      </c>
      <c r="E104" s="13">
        <f>Table1[[#This Row],[Qty Entrada]]-Table1[[#This Row],[Qty Salida]]</f>
        <v>2</v>
      </c>
      <c r="F104" s="2" t="s">
        <v>23</v>
      </c>
      <c r="G104" s="14">
        <f>SUMIF([1]!Table3[Código Institucional],Existencia!C104:C298,[1]!Table3[Cantidad])</f>
        <v>3</v>
      </c>
      <c r="H104" s="14">
        <f>SUMIF([1]!Table2[Código Institucional],Existencia!C104:C298,[1]!Table2[Cantidad])</f>
        <v>1</v>
      </c>
      <c r="I104" s="4">
        <v>338</v>
      </c>
      <c r="J104" s="16">
        <f t="shared" si="2"/>
        <v>121.67999999999999</v>
      </c>
      <c r="K104" s="17">
        <f t="shared" si="3"/>
        <v>797.68</v>
      </c>
    </row>
    <row r="105" spans="1:11" x14ac:dyDescent="0.25">
      <c r="A105" s="9">
        <v>43594</v>
      </c>
      <c r="B105" s="10">
        <v>43717</v>
      </c>
      <c r="C105" s="11">
        <v>1141</v>
      </c>
      <c r="D105" s="12" t="s">
        <v>118</v>
      </c>
      <c r="E105" s="13">
        <f>Table1[[#This Row],[Qty Entrada]]-Table1[[#This Row],[Qty Salida]]</f>
        <v>18</v>
      </c>
      <c r="F105" s="2" t="s">
        <v>23</v>
      </c>
      <c r="G105" s="14">
        <f>SUMIF([1]!Table3[Código Institucional],Existencia!C105:C299,[1]!Table3[Cantidad])</f>
        <v>23</v>
      </c>
      <c r="H105" s="14">
        <f>SUMIF([1]!Table2[Código Institucional],Existencia!C105:C299,[1]!Table2[Cantidad])</f>
        <v>5</v>
      </c>
      <c r="I105" s="4">
        <v>14.61</v>
      </c>
      <c r="J105" s="16">
        <f t="shared" si="2"/>
        <v>47.336399999999998</v>
      </c>
      <c r="K105" s="17">
        <f t="shared" si="3"/>
        <v>310.31640000000004</v>
      </c>
    </row>
    <row r="106" spans="1:11" x14ac:dyDescent="0.25">
      <c r="A106" s="18">
        <v>43594</v>
      </c>
      <c r="B106" s="20">
        <v>43717</v>
      </c>
      <c r="C106" s="11">
        <v>1142</v>
      </c>
      <c r="D106" s="12" t="s">
        <v>119</v>
      </c>
      <c r="E106" s="13">
        <f>Table1[[#This Row],[Qty Entrada]]-Table1[[#This Row],[Qty Salida]]</f>
        <v>2</v>
      </c>
      <c r="F106" s="2" t="s">
        <v>23</v>
      </c>
      <c r="G106" s="14">
        <f>SUMIF([1]!Table3[Código Institucional],Existencia!C106:C300,[1]!Table3[Cantidad])</f>
        <v>2</v>
      </c>
      <c r="H106" s="14">
        <f>SUMIF([1]!Table2[Código Institucional],Existencia!C106:C300,[1]!Table2[Cantidad])</f>
        <v>0</v>
      </c>
      <c r="I106" s="4">
        <v>396</v>
      </c>
      <c r="J106" s="16">
        <f t="shared" si="2"/>
        <v>142.56</v>
      </c>
      <c r="K106" s="17">
        <f t="shared" si="3"/>
        <v>934.56</v>
      </c>
    </row>
    <row r="107" spans="1:11" x14ac:dyDescent="0.25">
      <c r="A107" s="9">
        <v>43594</v>
      </c>
      <c r="B107" s="10">
        <v>43717</v>
      </c>
      <c r="C107" s="11">
        <v>1143</v>
      </c>
      <c r="D107" s="12" t="s">
        <v>120</v>
      </c>
      <c r="E107" s="13">
        <f>Table1[[#This Row],[Qty Entrada]]-Table1[[#This Row],[Qty Salida]]</f>
        <v>2</v>
      </c>
      <c r="F107" s="2" t="s">
        <v>23</v>
      </c>
      <c r="G107" s="14">
        <f>SUMIF([1]!Table3[Código Institucional],Existencia!C107:C301,[1]!Table3[Cantidad])</f>
        <v>2</v>
      </c>
      <c r="H107" s="14">
        <f>SUMIF([1]!Table2[Código Institucional],Existencia!C107:C301,[1]!Table2[Cantidad])</f>
        <v>0</v>
      </c>
      <c r="I107" s="4">
        <v>985</v>
      </c>
      <c r="J107" s="16">
        <f t="shared" si="2"/>
        <v>354.59999999999997</v>
      </c>
      <c r="K107" s="17">
        <f t="shared" si="3"/>
        <v>2324.6</v>
      </c>
    </row>
    <row r="108" spans="1:11" x14ac:dyDescent="0.25">
      <c r="A108" s="18">
        <v>43594</v>
      </c>
      <c r="B108" s="20">
        <v>43717</v>
      </c>
      <c r="C108" s="11">
        <v>1144</v>
      </c>
      <c r="D108" s="12" t="s">
        <v>121</v>
      </c>
      <c r="E108" s="13">
        <f>Table1[[#This Row],[Qty Entrada]]-Table1[[#This Row],[Qty Salida]]</f>
        <v>4</v>
      </c>
      <c r="F108" s="2" t="s">
        <v>23</v>
      </c>
      <c r="G108" s="14">
        <f>SUMIF([1]!Table3[Código Institucional],Existencia!C108:C302,[1]!Table3[Cantidad])</f>
        <v>4</v>
      </c>
      <c r="H108" s="14">
        <f>SUMIF([1]!Table2[Código Institucional],Existencia!C108:C302,[1]!Table2[Cantidad])</f>
        <v>0</v>
      </c>
      <c r="I108" s="4">
        <v>725</v>
      </c>
      <c r="J108" s="16">
        <f t="shared" si="2"/>
        <v>522</v>
      </c>
      <c r="K108" s="17">
        <f t="shared" si="3"/>
        <v>3422</v>
      </c>
    </row>
    <row r="109" spans="1:11" x14ac:dyDescent="0.25">
      <c r="A109" s="28">
        <v>44680</v>
      </c>
      <c r="B109" s="10">
        <v>44687</v>
      </c>
      <c r="C109" s="11">
        <v>1145</v>
      </c>
      <c r="D109" s="12" t="s">
        <v>122</v>
      </c>
      <c r="E109" s="13">
        <f>Table1[[#This Row],[Qty Entrada]]-Table1[[#This Row],[Qty Salida]]</f>
        <v>3</v>
      </c>
      <c r="F109" s="2" t="s">
        <v>23</v>
      </c>
      <c r="G109" s="14">
        <f>SUMIF([1]!Table3[Código Institucional],Existencia!C109:C303,[1]!Table3[Cantidad])</f>
        <v>3</v>
      </c>
      <c r="H109" s="14">
        <f>SUMIF([1]!Table2[Código Institucional],Existencia!C109:C303,[1]!Table2[Cantidad])</f>
        <v>0</v>
      </c>
      <c r="I109" s="4">
        <v>63.59</v>
      </c>
      <c r="J109" s="16">
        <f t="shared" si="2"/>
        <v>34.3386</v>
      </c>
      <c r="K109" s="17">
        <f t="shared" si="3"/>
        <v>225.10860000000002</v>
      </c>
    </row>
    <row r="110" spans="1:11" x14ac:dyDescent="0.25">
      <c r="A110" s="18">
        <v>43594</v>
      </c>
      <c r="B110" s="20">
        <v>43717</v>
      </c>
      <c r="C110" s="11">
        <v>1146</v>
      </c>
      <c r="D110" t="s">
        <v>123</v>
      </c>
      <c r="E110" s="13">
        <f>Table1[[#This Row],[Qty Entrada]]-Table1[[#This Row],[Qty Salida]]</f>
        <v>4</v>
      </c>
      <c r="F110" s="2" t="s">
        <v>23</v>
      </c>
      <c r="G110" s="14">
        <f>SUMIF([1]!Table3[Código Institucional],Existencia!C110:C304,[1]!Table3[Cantidad])</f>
        <v>4</v>
      </c>
      <c r="H110" s="14">
        <f>SUMIF([1]!Table2[Código Institucional],Existencia!C110:C304,[1]!Table2[Cantidad])</f>
        <v>0</v>
      </c>
      <c r="I110" s="4">
        <v>110</v>
      </c>
      <c r="J110" s="16">
        <f t="shared" si="2"/>
        <v>79.2</v>
      </c>
      <c r="K110" s="17">
        <f t="shared" si="3"/>
        <v>519.20000000000005</v>
      </c>
    </row>
    <row r="111" spans="1:11" x14ac:dyDescent="0.25">
      <c r="A111" s="28">
        <v>44680</v>
      </c>
      <c r="B111" s="10">
        <v>44687</v>
      </c>
      <c r="C111" s="11">
        <v>1147</v>
      </c>
      <c r="D111" t="s">
        <v>124</v>
      </c>
      <c r="E111" s="13">
        <f>Table1[[#This Row],[Qty Entrada]]-Table1[[#This Row],[Qty Salida]]</f>
        <v>1</v>
      </c>
      <c r="F111" s="2" t="s">
        <v>23</v>
      </c>
      <c r="G111" s="14">
        <f>SUMIF([1]!Table3[Código Institucional],Existencia!C111:C305,[1]!Table3[Cantidad])</f>
        <v>1</v>
      </c>
      <c r="H111" s="14">
        <f>SUMIF([1]!Table2[Código Institucional],Existencia!C111:C305,[1]!Table2[Cantidad])</f>
        <v>0</v>
      </c>
      <c r="I111" s="4">
        <v>28</v>
      </c>
      <c r="J111" s="16">
        <f t="shared" si="2"/>
        <v>5.04</v>
      </c>
      <c r="K111" s="17">
        <f t="shared" si="3"/>
        <v>33.04</v>
      </c>
    </row>
    <row r="112" spans="1:11" x14ac:dyDescent="0.25">
      <c r="A112" s="18">
        <v>43594</v>
      </c>
      <c r="B112" s="19">
        <v>44315</v>
      </c>
      <c r="C112" s="11">
        <v>1148</v>
      </c>
      <c r="D112" t="s">
        <v>125</v>
      </c>
      <c r="E112" s="13">
        <f>Table1[[#This Row],[Qty Entrada]]-Table1[[#This Row],[Qty Salida]]</f>
        <v>4</v>
      </c>
      <c r="F112" s="2" t="s">
        <v>23</v>
      </c>
      <c r="G112" s="14">
        <f>SUMIF([1]!Table3[Código Institucional],Existencia!C112:C306,[1]!Table3[Cantidad])</f>
        <v>4</v>
      </c>
      <c r="H112" s="14">
        <f>SUMIF([1]!Table2[Código Institucional],Existencia!C112:C306,[1]!Table2[Cantidad])</f>
        <v>0</v>
      </c>
      <c r="I112" s="4">
        <v>825</v>
      </c>
      <c r="J112" s="16">
        <v>0</v>
      </c>
      <c r="K112" s="17">
        <f t="shared" si="3"/>
        <v>3300</v>
      </c>
    </row>
    <row r="113" spans="1:11" x14ac:dyDescent="0.25">
      <c r="A113" s="9">
        <v>43594</v>
      </c>
      <c r="B113" s="10">
        <v>43717</v>
      </c>
      <c r="C113" s="11">
        <v>1150</v>
      </c>
      <c r="D113" s="12" t="s">
        <v>126</v>
      </c>
      <c r="E113" s="13">
        <f>Table1[[#This Row],[Qty Entrada]]-Table1[[#This Row],[Qty Salida]]</f>
        <v>1</v>
      </c>
      <c r="F113" s="2" t="s">
        <v>23</v>
      </c>
      <c r="G113" s="14">
        <f>SUMIF([1]!Table3[Código Institucional],Existencia!C113:C308,[1]!Table3[Cantidad])</f>
        <v>1</v>
      </c>
      <c r="H113" s="14">
        <f>SUMIF([1]!Table2[Código Institucional],Existencia!C113:C308,[1]!Table2[Cantidad])</f>
        <v>0</v>
      </c>
      <c r="I113" s="4">
        <v>375</v>
      </c>
      <c r="J113" s="16">
        <f t="shared" si="2"/>
        <v>67.5</v>
      </c>
      <c r="K113" s="17">
        <f t="shared" si="3"/>
        <v>442.5</v>
      </c>
    </row>
    <row r="114" spans="1:11" x14ac:dyDescent="0.25">
      <c r="A114" s="29">
        <v>44680</v>
      </c>
      <c r="B114" s="20">
        <v>44687</v>
      </c>
      <c r="C114" s="11">
        <v>1153</v>
      </c>
      <c r="D114" s="12" t="s">
        <v>127</v>
      </c>
      <c r="E114" s="13">
        <f>Table1[[#This Row],[Qty Entrada]]-Table1[[#This Row],[Qty Salida]]</f>
        <v>5</v>
      </c>
      <c r="F114" s="2" t="s">
        <v>23</v>
      </c>
      <c r="G114" s="14">
        <f>SUMIF([1]!Table3[Código Institucional],Existencia!C114:C311,[1]!Table3[Cantidad])</f>
        <v>5</v>
      </c>
      <c r="H114" s="14">
        <f>SUMIF([1]!Table2[Código Institucional],Existencia!C114:C311,[1]!Table2[Cantidad])</f>
        <v>0</v>
      </c>
      <c r="I114" s="4">
        <v>111</v>
      </c>
      <c r="J114" s="16">
        <f t="shared" si="2"/>
        <v>99.9</v>
      </c>
      <c r="K114" s="17">
        <f t="shared" si="3"/>
        <v>654.9</v>
      </c>
    </row>
    <row r="115" spans="1:11" x14ac:dyDescent="0.25">
      <c r="A115" s="28">
        <v>44680</v>
      </c>
      <c r="B115" s="10">
        <v>44687</v>
      </c>
      <c r="C115" s="11">
        <v>1154</v>
      </c>
      <c r="D115" t="s">
        <v>128</v>
      </c>
      <c r="E115" s="13">
        <f>Table1[[#This Row],[Qty Entrada]]-Table1[[#This Row],[Qty Salida]]</f>
        <v>6</v>
      </c>
      <c r="F115" s="2" t="s">
        <v>23</v>
      </c>
      <c r="G115" s="14">
        <f>SUMIF([1]!Table3[Código Institucional],Existencia!C115:C312,[1]!Table3[Cantidad])</f>
        <v>6</v>
      </c>
      <c r="H115" s="14">
        <f>SUMIF([1]!Table2[Código Institucional],Existencia!C115:C312,[1]!Table2[Cantidad])</f>
        <v>0</v>
      </c>
      <c r="I115" s="4">
        <v>85</v>
      </c>
      <c r="J115" s="16">
        <f t="shared" si="2"/>
        <v>91.8</v>
      </c>
      <c r="K115" s="17">
        <f t="shared" si="3"/>
        <v>601.79999999999995</v>
      </c>
    </row>
    <row r="116" spans="1:11" x14ac:dyDescent="0.25">
      <c r="A116" s="18">
        <v>43594</v>
      </c>
      <c r="B116" s="20">
        <v>43717</v>
      </c>
      <c r="C116" s="11">
        <v>1155</v>
      </c>
      <c r="D116" s="12" t="s">
        <v>129</v>
      </c>
      <c r="E116" s="13">
        <f>Table1[[#This Row],[Qty Entrada]]-Table1[[#This Row],[Qty Salida]]</f>
        <v>2</v>
      </c>
      <c r="F116" s="2" t="s">
        <v>23</v>
      </c>
      <c r="G116" s="14">
        <f>SUMIF([1]!Table3[Código Institucional],Existencia!C116:C313,[1]!Table3[Cantidad])</f>
        <v>2</v>
      </c>
      <c r="H116" s="14">
        <f>SUMIF([1]!Table2[Código Institucional],Existencia!C116:C313,[1]!Table2[Cantidad])</f>
        <v>0</v>
      </c>
      <c r="I116" s="4">
        <v>385</v>
      </c>
      <c r="J116" s="16">
        <f t="shared" si="2"/>
        <v>138.6</v>
      </c>
      <c r="K116" s="17">
        <f t="shared" si="3"/>
        <v>908.6</v>
      </c>
    </row>
    <row r="117" spans="1:11" x14ac:dyDescent="0.25">
      <c r="A117" s="28">
        <v>44680</v>
      </c>
      <c r="B117" s="10">
        <v>44687</v>
      </c>
      <c r="C117" s="11">
        <v>1156</v>
      </c>
      <c r="D117" s="12" t="s">
        <v>130</v>
      </c>
      <c r="E117" s="13">
        <f>Table1[[#This Row],[Qty Entrada]]-Table1[[#This Row],[Qty Salida]]</f>
        <v>26</v>
      </c>
      <c r="F117" s="2" t="s">
        <v>23</v>
      </c>
      <c r="G117" s="14">
        <f>SUMIF([1]!Table3[Código Institucional],Existencia!C117:C314,[1]!Table3[Cantidad])</f>
        <v>30</v>
      </c>
      <c r="H117" s="14">
        <f>SUMIF([1]!Table2[Código Institucional],Existencia!C117:C314,[1]!Table2[Cantidad])</f>
        <v>4</v>
      </c>
      <c r="I117" s="4">
        <v>295</v>
      </c>
      <c r="J117" s="16">
        <v>0</v>
      </c>
      <c r="K117" s="17">
        <f t="shared" si="3"/>
        <v>7670</v>
      </c>
    </row>
    <row r="118" spans="1:11" x14ac:dyDescent="0.25">
      <c r="A118" s="18">
        <v>43594</v>
      </c>
      <c r="B118" s="20">
        <v>43717</v>
      </c>
      <c r="C118" s="11">
        <v>1158</v>
      </c>
      <c r="D118" s="12" t="s">
        <v>131</v>
      </c>
      <c r="E118" s="13">
        <f>Table1[[#This Row],[Qty Entrada]]-Table1[[#This Row],[Qty Salida]]</f>
        <v>4</v>
      </c>
      <c r="F118" s="2" t="s">
        <v>132</v>
      </c>
      <c r="G118" s="14">
        <f>SUMIF([1]!Table3[Código Institucional],Existencia!C118:C316,[1]!Table3[Cantidad])</f>
        <v>4</v>
      </c>
      <c r="H118" s="14">
        <f>SUMIF([1]!Table2[Código Institucional],Existencia!C118:C316,[1]!Table2[Cantidad])</f>
        <v>0</v>
      </c>
      <c r="I118" s="4">
        <v>550</v>
      </c>
      <c r="J118" s="16">
        <f t="shared" si="2"/>
        <v>396</v>
      </c>
      <c r="K118" s="17">
        <f t="shared" si="3"/>
        <v>2596</v>
      </c>
    </row>
    <row r="119" spans="1:11" x14ac:dyDescent="0.25">
      <c r="A119" s="28">
        <v>44680</v>
      </c>
      <c r="B119" s="10">
        <v>44687</v>
      </c>
      <c r="C119" s="11">
        <v>1161</v>
      </c>
      <c r="D119" s="12" t="s">
        <v>133</v>
      </c>
      <c r="E119" s="13">
        <f>Table1[[#This Row],[Qty Entrada]]-Table1[[#This Row],[Qty Salida]]</f>
        <v>2</v>
      </c>
      <c r="F119" s="2" t="s">
        <v>132</v>
      </c>
      <c r="G119" s="14">
        <f>SUMIF([1]!Table3[Código Institucional],Existencia!C119:C319,[1]!Table3[Cantidad])</f>
        <v>3</v>
      </c>
      <c r="H119" s="14">
        <f>SUMIF([1]!Table2[Código Institucional],Existencia!C119:C319,[1]!Table2[Cantidad])</f>
        <v>1</v>
      </c>
      <c r="I119" s="4">
        <v>868</v>
      </c>
      <c r="J119" s="16">
        <f t="shared" si="2"/>
        <v>312.47999999999996</v>
      </c>
      <c r="K119" s="17">
        <f t="shared" si="3"/>
        <v>2048.48</v>
      </c>
    </row>
    <row r="120" spans="1:11" x14ac:dyDescent="0.25">
      <c r="A120" s="18">
        <v>43594</v>
      </c>
      <c r="B120" s="19">
        <v>44315</v>
      </c>
      <c r="C120" s="11">
        <v>2000</v>
      </c>
      <c r="D120" s="12" t="s">
        <v>134</v>
      </c>
      <c r="E120" s="13">
        <f>Table1[[#This Row],[Qty Entrada]]-Table1[[#This Row],[Qty Salida]]</f>
        <v>75</v>
      </c>
      <c r="F120" s="2" t="s">
        <v>92</v>
      </c>
      <c r="G120" s="14">
        <f>SUMIF([1]!Table3[Código Institucional],Existencia!C120:C320,[1]!Table3[Cantidad])</f>
        <v>105</v>
      </c>
      <c r="H120" s="14">
        <f>SUMIF([1]!Table2[Código Institucional],Existencia!C120:C320,[1]!Table2[Cantidad])</f>
        <v>30</v>
      </c>
      <c r="I120" s="4">
        <v>195</v>
      </c>
      <c r="J120" s="16">
        <f>I120*16%*E120</f>
        <v>2340</v>
      </c>
      <c r="K120" s="17">
        <f t="shared" si="3"/>
        <v>16965</v>
      </c>
    </row>
    <row r="121" spans="1:11" x14ac:dyDescent="0.25">
      <c r="A121" s="9">
        <v>43594</v>
      </c>
      <c r="B121" s="10">
        <v>44687</v>
      </c>
      <c r="C121" s="11">
        <v>2008</v>
      </c>
      <c r="D121" s="12" t="s">
        <v>135</v>
      </c>
      <c r="E121" s="13">
        <f>Table1[[#This Row],[Qty Entrada]]-Table1[[#This Row],[Qty Salida]]</f>
        <v>18</v>
      </c>
      <c r="F121" s="2" t="s">
        <v>23</v>
      </c>
      <c r="G121" s="14">
        <f>SUMIF([1]!Table3[Código Institucional],Existencia!C121:C328,[1]!Table3[Cantidad])</f>
        <v>21</v>
      </c>
      <c r="H121" s="14">
        <f>SUMIF([1]!Table2[Código Institucional],Existencia!C121:C328,[1]!Table2[Cantidad])</f>
        <v>3</v>
      </c>
      <c r="I121" s="4">
        <v>264</v>
      </c>
      <c r="J121" s="16">
        <f t="shared" si="2"/>
        <v>855.3599999999999</v>
      </c>
      <c r="K121" s="17">
        <f t="shared" si="3"/>
        <v>5607.36</v>
      </c>
    </row>
    <row r="122" spans="1:11" ht="14.25" customHeight="1" x14ac:dyDescent="0.25">
      <c r="A122" s="18">
        <v>43594</v>
      </c>
      <c r="B122" s="20">
        <v>44687</v>
      </c>
      <c r="C122" s="11">
        <v>2009</v>
      </c>
      <c r="D122" s="12" t="s">
        <v>136</v>
      </c>
      <c r="E122" s="13">
        <f>Table1[[#This Row],[Qty Entrada]]-Table1[[#This Row],[Qty Salida]]</f>
        <v>40</v>
      </c>
      <c r="F122" s="2" t="s">
        <v>23</v>
      </c>
      <c r="G122" s="14">
        <f>SUMIF([1]!Table3[Código Institucional],Existencia!C122:C329,[1]!Table3[Cantidad])</f>
        <v>50</v>
      </c>
      <c r="H122" s="14">
        <f>SUMIF([1]!Table2[Código Institucional],Existencia!C122:C329,[1]!Table2[Cantidad])</f>
        <v>10</v>
      </c>
      <c r="I122" s="4">
        <v>12</v>
      </c>
      <c r="J122" s="16">
        <v>0</v>
      </c>
      <c r="K122" s="17">
        <f t="shared" si="3"/>
        <v>480</v>
      </c>
    </row>
    <row r="123" spans="1:11" x14ac:dyDescent="0.25">
      <c r="A123" s="9">
        <v>43594</v>
      </c>
      <c r="B123" s="22">
        <v>44315</v>
      </c>
      <c r="C123" s="11">
        <v>2010</v>
      </c>
      <c r="D123" s="12" t="s">
        <v>137</v>
      </c>
      <c r="E123" s="13">
        <f>Table1[[#This Row],[Qty Entrada]]-Table1[[#This Row],[Qty Salida]]</f>
        <v>35</v>
      </c>
      <c r="F123" s="2" t="s">
        <v>23</v>
      </c>
      <c r="G123" s="14">
        <f>SUMIF([1]!Table3[Código Institucional],Existencia!C123:C330,[1]!Table3[Cantidad])</f>
        <v>40</v>
      </c>
      <c r="H123" s="14">
        <f>SUMIF([1]!Table2[Código Institucional],Existencia!C123:C330,[1]!Table2[Cantidad])</f>
        <v>5</v>
      </c>
      <c r="I123" s="4">
        <v>269</v>
      </c>
      <c r="J123" s="16">
        <f t="shared" si="2"/>
        <v>1694.7</v>
      </c>
      <c r="K123" s="17">
        <f t="shared" si="3"/>
        <v>11109.7</v>
      </c>
    </row>
    <row r="124" spans="1:11" x14ac:dyDescent="0.25">
      <c r="A124" s="29">
        <v>44680</v>
      </c>
      <c r="B124" s="20">
        <v>44687</v>
      </c>
      <c r="C124" s="11">
        <v>2011</v>
      </c>
      <c r="D124" s="12" t="s">
        <v>138</v>
      </c>
      <c r="E124" s="13">
        <f>Table1[[#This Row],[Qty Entrada]]-Table1[[#This Row],[Qty Salida]]</f>
        <v>12</v>
      </c>
      <c r="F124" s="2" t="s">
        <v>23</v>
      </c>
      <c r="G124" s="14">
        <f>SUMIF([1]!Table3[Código Institucional],Existencia!C124:C331,[1]!Table3[Cantidad])</f>
        <v>14</v>
      </c>
      <c r="H124" s="14">
        <f>SUMIF([1]!Table2[Código Institucional],Existencia!C124:C331,[1]!Table2[Cantidad])</f>
        <v>2</v>
      </c>
      <c r="I124" s="4">
        <v>195</v>
      </c>
      <c r="J124" s="16">
        <f t="shared" si="2"/>
        <v>421.20000000000005</v>
      </c>
      <c r="K124" s="17">
        <f t="shared" si="3"/>
        <v>2761.2</v>
      </c>
    </row>
    <row r="125" spans="1:11" x14ac:dyDescent="0.25">
      <c r="A125" s="9">
        <v>44049</v>
      </c>
      <c r="B125" s="22">
        <v>44315</v>
      </c>
      <c r="C125" s="11">
        <v>2014</v>
      </c>
      <c r="D125" s="12" t="s">
        <v>139</v>
      </c>
      <c r="E125" s="13">
        <f>Table1[[#This Row],[Qty Entrada]]-Table1[[#This Row],[Qty Salida]]</f>
        <v>19</v>
      </c>
      <c r="F125" s="2" t="s">
        <v>92</v>
      </c>
      <c r="G125" s="14">
        <f>SUMIF([1]!Table3[Código Institucional],Existencia!C125:C334,[1]!Table3[Cantidad])</f>
        <v>37</v>
      </c>
      <c r="H125" s="14">
        <f>SUMIF([1]!Table2[Código Institucional],Existencia!C125:C334,[1]!Table2[Cantidad])</f>
        <v>18</v>
      </c>
      <c r="I125" s="4">
        <v>92</v>
      </c>
      <c r="J125" s="16">
        <f>I125*18%*E125</f>
        <v>314.64</v>
      </c>
      <c r="K125" s="17">
        <f>E125*I125+J125</f>
        <v>2062.64</v>
      </c>
    </row>
    <row r="126" spans="1:11" x14ac:dyDescent="0.25">
      <c r="A126" s="29">
        <v>44312</v>
      </c>
      <c r="B126" s="19">
        <v>44315</v>
      </c>
      <c r="C126" s="11">
        <v>2016</v>
      </c>
      <c r="D126" s="12" t="s">
        <v>140</v>
      </c>
      <c r="E126" s="13">
        <f>Table1[[#This Row],[Qty Entrada]]-Table1[[#This Row],[Qty Salida]]</f>
        <v>49</v>
      </c>
      <c r="F126" s="2" t="s">
        <v>23</v>
      </c>
      <c r="G126" s="14">
        <f>SUMIF([1]!Table3[Código Institucional],Existencia!C126:C336,[1]!Table3[Cantidad])</f>
        <v>88</v>
      </c>
      <c r="H126" s="14">
        <f>SUMIF([1]!Table2[Código Institucional],Existencia!C126:C336,[1]!Table2[Cantidad])</f>
        <v>39</v>
      </c>
      <c r="I126" s="4">
        <v>159</v>
      </c>
      <c r="J126" s="16">
        <f t="shared" si="2"/>
        <v>1402.3799999999999</v>
      </c>
      <c r="K126" s="17">
        <f t="shared" si="3"/>
        <v>9193.3799999999992</v>
      </c>
    </row>
    <row r="127" spans="1:11" x14ac:dyDescent="0.25">
      <c r="A127" s="30">
        <v>43698</v>
      </c>
      <c r="B127" s="10">
        <v>44687</v>
      </c>
      <c r="C127" s="11">
        <v>2017</v>
      </c>
      <c r="D127" s="12" t="s">
        <v>141</v>
      </c>
      <c r="E127" s="13">
        <f>Table1[[#This Row],[Qty Entrada]]-Table1[[#This Row],[Qty Salida]]</f>
        <v>33</v>
      </c>
      <c r="F127" s="2" t="s">
        <v>92</v>
      </c>
      <c r="G127" s="14">
        <f>SUMIF([1]!Table3[Código Institucional],Existencia!C127:C337,[1]!Table3[Cantidad])</f>
        <v>37</v>
      </c>
      <c r="H127" s="14">
        <f>SUMIF([1]!Table2[Código Institucional],Existencia!C127:C337,[1]!Table2[Cantidad])</f>
        <v>4</v>
      </c>
      <c r="I127" s="4">
        <v>170</v>
      </c>
      <c r="J127" s="16">
        <f>I127*16%*E127</f>
        <v>897.6</v>
      </c>
      <c r="K127" s="17">
        <f t="shared" si="3"/>
        <v>6507.6</v>
      </c>
    </row>
    <row r="128" spans="1:11" x14ac:dyDescent="0.25">
      <c r="A128" s="31">
        <v>43698</v>
      </c>
      <c r="B128" s="20">
        <v>44687</v>
      </c>
      <c r="C128" s="11">
        <v>2018</v>
      </c>
      <c r="D128" s="12" t="s">
        <v>142</v>
      </c>
      <c r="E128" s="13">
        <f>Table1[[#This Row],[Qty Entrada]]-Table1[[#This Row],[Qty Salida]]</f>
        <v>31</v>
      </c>
      <c r="F128" s="2" t="s">
        <v>92</v>
      </c>
      <c r="G128" s="14">
        <f>SUMIF([1]!Table3[Código Institucional],Existencia!C128:C338,[1]!Table3[Cantidad])</f>
        <v>35</v>
      </c>
      <c r="H128" s="14">
        <f>SUMIF([1]!Table2[Código Institucional],Existencia!C128:C338,[1]!Table2[Cantidad])</f>
        <v>4</v>
      </c>
      <c r="I128" s="4">
        <v>141</v>
      </c>
      <c r="J128" s="16">
        <f>I128*16%*E128</f>
        <v>699.36</v>
      </c>
      <c r="K128" s="17">
        <f t="shared" si="3"/>
        <v>5070.3599999999997</v>
      </c>
    </row>
    <row r="129" spans="1:20" x14ac:dyDescent="0.25">
      <c r="A129" s="30">
        <v>43698</v>
      </c>
      <c r="B129" s="10">
        <v>44687</v>
      </c>
      <c r="C129" s="11">
        <v>2019</v>
      </c>
      <c r="D129" s="12" t="s">
        <v>143</v>
      </c>
      <c r="E129" s="13">
        <f>Table1[[#This Row],[Qty Entrada]]-Table1[[#This Row],[Qty Salida]]</f>
        <v>13</v>
      </c>
      <c r="F129" s="2" t="s">
        <v>23</v>
      </c>
      <c r="G129" s="14">
        <f>SUMIF([1]!Table3[Código Institucional],Existencia!C129:C339,[1]!Table3[Cantidad])</f>
        <v>19</v>
      </c>
      <c r="H129" s="14">
        <f>SUMIF([1]!Table2[Código Institucional],Existencia!C129:C339,[1]!Table2[Cantidad])</f>
        <v>6</v>
      </c>
      <c r="I129" s="4">
        <v>320</v>
      </c>
      <c r="J129" s="16">
        <f t="shared" si="2"/>
        <v>748.8</v>
      </c>
      <c r="K129" s="17">
        <f t="shared" si="3"/>
        <v>4908.8</v>
      </c>
    </row>
    <row r="130" spans="1:20" x14ac:dyDescent="0.25">
      <c r="A130" s="31">
        <v>43698</v>
      </c>
      <c r="B130" s="20">
        <v>44687</v>
      </c>
      <c r="C130" s="11">
        <v>2020</v>
      </c>
      <c r="D130" s="12" t="s">
        <v>144</v>
      </c>
      <c r="E130" s="13">
        <f>Table1[[#This Row],[Qty Entrada]]-Table1[[#This Row],[Qty Salida]]</f>
        <v>13</v>
      </c>
      <c r="F130" s="2" t="s">
        <v>23</v>
      </c>
      <c r="G130" s="14">
        <f>SUMIF([1]!Table3[Código Institucional],Existencia!C130:C340,[1]!Table3[Cantidad])</f>
        <v>20</v>
      </c>
      <c r="H130" s="14">
        <f>SUMIF([1]!Table2[Código Institucional],Existencia!C130:C340,[1]!Table2[Cantidad])</f>
        <v>7</v>
      </c>
      <c r="I130" s="4">
        <v>499</v>
      </c>
      <c r="J130" s="16">
        <f t="shared" si="2"/>
        <v>1167.6599999999999</v>
      </c>
      <c r="K130" s="17">
        <f t="shared" si="3"/>
        <v>7654.66</v>
      </c>
    </row>
    <row r="131" spans="1:20" x14ac:dyDescent="0.25">
      <c r="A131" s="9">
        <v>44687</v>
      </c>
      <c r="B131" s="10">
        <v>44687</v>
      </c>
      <c r="C131" s="11">
        <v>2022</v>
      </c>
      <c r="D131" s="12" t="s">
        <v>145</v>
      </c>
      <c r="E131" s="13">
        <f>Table1[[#This Row],[Qty Entrada]]-Table1[[#This Row],[Qty Salida]]</f>
        <v>19</v>
      </c>
      <c r="F131" s="2" t="s">
        <v>28</v>
      </c>
      <c r="G131" s="14">
        <f>SUMIF([1]!Table3[Código Institucional],Existencia!C131:C342,[1]!Table3[Cantidad])</f>
        <v>29</v>
      </c>
      <c r="H131" s="14">
        <f>SUMIF([1]!Table2[Código Institucional],Existencia!C131:C342,[1]!Table2[Cantidad])</f>
        <v>10</v>
      </c>
      <c r="I131" s="4">
        <v>250</v>
      </c>
      <c r="J131" s="16">
        <f t="shared" si="2"/>
        <v>855</v>
      </c>
      <c r="K131" s="17">
        <f t="shared" si="3"/>
        <v>5605</v>
      </c>
    </row>
    <row r="132" spans="1:20" x14ac:dyDescent="0.25">
      <c r="A132" s="31">
        <v>43698</v>
      </c>
      <c r="B132" s="19">
        <v>44315</v>
      </c>
      <c r="C132" s="25">
        <v>2024</v>
      </c>
      <c r="D132" s="26" t="s">
        <v>146</v>
      </c>
      <c r="E132" s="13">
        <f>Table1[[#This Row],[Qty Entrada]]-Table1[[#This Row],[Qty Salida]]</f>
        <v>19</v>
      </c>
      <c r="F132" s="2" t="s">
        <v>92</v>
      </c>
      <c r="G132" s="14">
        <f>SUMIF([1]!Table3[Código Institucional],Existencia!C132:C279,[1]!Table3[Cantidad])</f>
        <v>26</v>
      </c>
      <c r="H132" s="14">
        <f>SUMIF([1]!Table2[Código Institucional],Existencia!C132:C279,[1]!Table2[Cantidad])</f>
        <v>7</v>
      </c>
      <c r="I132" s="4">
        <v>225</v>
      </c>
      <c r="J132" s="16">
        <f>I132*18%*E132</f>
        <v>769.5</v>
      </c>
      <c r="K132" s="17">
        <f>E132*I132+J132</f>
        <v>5044.5</v>
      </c>
    </row>
    <row r="133" spans="1:20" x14ac:dyDescent="0.25">
      <c r="A133" s="30">
        <v>43698</v>
      </c>
      <c r="B133" s="22">
        <v>44315</v>
      </c>
      <c r="C133" s="11">
        <v>2027</v>
      </c>
      <c r="D133" s="12" t="s">
        <v>147</v>
      </c>
      <c r="E133" s="13">
        <f>Table1[[#This Row],[Qty Entrada]]-Table1[[#This Row],[Qty Salida]]</f>
        <v>17</v>
      </c>
      <c r="F133" s="2" t="s">
        <v>92</v>
      </c>
      <c r="G133" s="14">
        <f>SUMIF([1]!Table3[Código Institucional],Existencia!C133:C347,[1]!Table3[Cantidad])</f>
        <v>22</v>
      </c>
      <c r="H133" s="14">
        <f>SUMIF([1]!Table2[Código Institucional],Existencia!C133:C347,[1]!Table2[Cantidad])</f>
        <v>5</v>
      </c>
      <c r="I133" s="4">
        <v>138</v>
      </c>
      <c r="J133" s="16">
        <f t="shared" si="2"/>
        <v>422.28</v>
      </c>
      <c r="K133" s="17">
        <f t="shared" si="3"/>
        <v>2768.2799999999997</v>
      </c>
    </row>
    <row r="134" spans="1:20" x14ac:dyDescent="0.25">
      <c r="A134" s="31">
        <v>43698</v>
      </c>
      <c r="B134" s="20">
        <v>44687</v>
      </c>
      <c r="C134" s="27">
        <v>2028</v>
      </c>
      <c r="D134" s="23" t="s">
        <v>148</v>
      </c>
      <c r="E134" s="13">
        <f>Table1[[#This Row],[Qty Entrada]]-Table1[[#This Row],[Qty Salida]]</f>
        <v>30</v>
      </c>
      <c r="F134" s="2" t="s">
        <v>23</v>
      </c>
      <c r="G134" s="14">
        <f>SUMIF([1]!Table3[Código Institucional],Existencia!C134:C348,[1]!Table3[Cantidad])</f>
        <v>40</v>
      </c>
      <c r="H134" s="14">
        <f>SUMIF([1]!Table2[Código Institucional],Existencia!C134:C348,[1]!Table2[Cantidad])</f>
        <v>10</v>
      </c>
      <c r="I134" s="4">
        <v>75</v>
      </c>
      <c r="J134" s="16">
        <f t="shared" si="2"/>
        <v>405</v>
      </c>
      <c r="K134" s="17">
        <f t="shared" si="3"/>
        <v>2655</v>
      </c>
    </row>
    <row r="135" spans="1:20" x14ac:dyDescent="0.25">
      <c r="A135" s="30">
        <v>43698</v>
      </c>
      <c r="B135" s="10">
        <v>44687</v>
      </c>
      <c r="C135" s="11">
        <v>2030</v>
      </c>
      <c r="D135" s="12" t="s">
        <v>149</v>
      </c>
      <c r="E135" s="13">
        <f>Table1[[#This Row],[Qty Entrada]]-Table1[[#This Row],[Qty Salida]]</f>
        <v>4</v>
      </c>
      <c r="F135" s="2" t="s">
        <v>23</v>
      </c>
      <c r="G135" s="14">
        <f>SUMIF([1]!Table3[Código Institucional],Existencia!C135:C350,[1]!Table3[Cantidad])</f>
        <v>4</v>
      </c>
      <c r="H135" s="14">
        <f>SUMIF([1]!Table2[Código Institucional],Existencia!C135:C350,[1]!Table2[Cantidad])</f>
        <v>0</v>
      </c>
      <c r="I135" s="4">
        <v>160</v>
      </c>
      <c r="J135" s="16">
        <f t="shared" ref="J135:J148" si="4">I135*18%*E135</f>
        <v>115.19999999999999</v>
      </c>
      <c r="K135" s="17">
        <f t="shared" si="3"/>
        <v>755.2</v>
      </c>
    </row>
    <row r="136" spans="1:20" x14ac:dyDescent="0.25">
      <c r="A136" s="31">
        <v>43698</v>
      </c>
      <c r="B136" s="20">
        <v>44687</v>
      </c>
      <c r="C136" s="11">
        <v>2031</v>
      </c>
      <c r="D136" s="12" t="s">
        <v>150</v>
      </c>
      <c r="E136" s="13">
        <f>Table1[[#This Row],[Qty Entrada]]-Table1[[#This Row],[Qty Salida]]</f>
        <v>3</v>
      </c>
      <c r="F136" s="2" t="s">
        <v>23</v>
      </c>
      <c r="G136" s="14">
        <f>SUMIF([1]!Table3[Código Institucional],Existencia!C136:C351,[1]!Table3[Cantidad])</f>
        <v>4</v>
      </c>
      <c r="H136" s="14">
        <f>SUMIF([1]!Table2[Código Institucional],Existencia!C136:C351,[1]!Table2[Cantidad])</f>
        <v>1</v>
      </c>
      <c r="I136" s="4">
        <v>293</v>
      </c>
      <c r="J136" s="16">
        <f t="shared" si="4"/>
        <v>158.21999999999997</v>
      </c>
      <c r="K136" s="17">
        <f t="shared" ref="K136:K148" si="5">E136*I136+J136</f>
        <v>1037.22</v>
      </c>
    </row>
    <row r="137" spans="1:20" x14ac:dyDescent="0.25">
      <c r="A137" s="30">
        <v>43698</v>
      </c>
      <c r="B137" s="10">
        <v>44687</v>
      </c>
      <c r="C137" s="11">
        <v>2032</v>
      </c>
      <c r="D137" s="12" t="s">
        <v>151</v>
      </c>
      <c r="E137" s="13">
        <f>Table1[[#This Row],[Qty Entrada]]-Table1[[#This Row],[Qty Salida]]</f>
        <v>22</v>
      </c>
      <c r="F137" s="2" t="s">
        <v>92</v>
      </c>
      <c r="G137" s="14">
        <f>SUMIF([1]!Table3[Código Institucional],Existencia!C137:C352,[1]!Table3[Cantidad])</f>
        <v>32</v>
      </c>
      <c r="H137" s="14">
        <f>SUMIF([1]!Table2[Código Institucional],Existencia!C137:C352,[1]!Table2[Cantidad])</f>
        <v>10</v>
      </c>
      <c r="I137" s="4">
        <v>105</v>
      </c>
      <c r="J137" s="16">
        <f t="shared" si="4"/>
        <v>415.79999999999995</v>
      </c>
      <c r="K137" s="17">
        <f t="shared" si="5"/>
        <v>2725.8</v>
      </c>
    </row>
    <row r="138" spans="1:20" x14ac:dyDescent="0.25">
      <c r="A138" s="31">
        <v>43698</v>
      </c>
      <c r="B138" s="20">
        <v>44687</v>
      </c>
      <c r="C138" s="11">
        <v>2034</v>
      </c>
      <c r="D138" s="12" t="s">
        <v>152</v>
      </c>
      <c r="E138" s="13">
        <f>Table1[[#This Row],[Qty Entrada]]-Table1[[#This Row],[Qty Salida]]</f>
        <v>19</v>
      </c>
      <c r="F138" s="2" t="s">
        <v>132</v>
      </c>
      <c r="G138" s="14">
        <f>SUMIF([1]!Table3[Código Institucional],Existencia!C138:C354,[1]!Table3[Cantidad])</f>
        <v>20</v>
      </c>
      <c r="H138" s="14">
        <f>SUMIF([1]!Table2[Código Institucional],Existencia!C138:C354,[1]!Table2[Cantidad])</f>
        <v>1</v>
      </c>
      <c r="I138" s="4">
        <v>80</v>
      </c>
      <c r="J138" s="16">
        <f t="shared" si="4"/>
        <v>273.59999999999997</v>
      </c>
      <c r="K138" s="17">
        <f t="shared" si="5"/>
        <v>1793.6</v>
      </c>
    </row>
    <row r="139" spans="1:20" x14ac:dyDescent="0.25">
      <c r="A139" s="30">
        <v>43698</v>
      </c>
      <c r="B139" s="10">
        <v>44687</v>
      </c>
      <c r="C139" s="11">
        <v>2035</v>
      </c>
      <c r="D139" s="12" t="s">
        <v>153</v>
      </c>
      <c r="E139" s="13">
        <f>Table1[[#This Row],[Qty Entrada]]-Table1[[#This Row],[Qty Salida]]</f>
        <v>13</v>
      </c>
      <c r="F139" s="2" t="s">
        <v>92</v>
      </c>
      <c r="G139" s="14">
        <f>SUMIF([1]!Table3[Código Institucional],Existencia!C139:C355,[1]!Table3[Cantidad])</f>
        <v>14</v>
      </c>
      <c r="H139" s="14">
        <f>SUMIF([1]!Table2[Código Institucional],Existencia!C139:C355,[1]!Table2[Cantidad])</f>
        <v>1</v>
      </c>
      <c r="I139" s="4">
        <v>455</v>
      </c>
      <c r="J139" s="16">
        <f t="shared" si="4"/>
        <v>1064.6999999999998</v>
      </c>
      <c r="K139" s="17">
        <f t="shared" si="5"/>
        <v>6979.7</v>
      </c>
    </row>
    <row r="140" spans="1:20" x14ac:dyDescent="0.25">
      <c r="A140" s="31">
        <v>43698</v>
      </c>
      <c r="B140" s="20">
        <v>44687</v>
      </c>
      <c r="C140" s="11">
        <v>2037</v>
      </c>
      <c r="D140" s="12" t="s">
        <v>154</v>
      </c>
      <c r="E140" s="13">
        <f>Table1[[#This Row],[Qty Entrada]]-Table1[[#This Row],[Qty Salida]]</f>
        <v>9</v>
      </c>
      <c r="F140" s="2" t="s">
        <v>132</v>
      </c>
      <c r="G140" s="14">
        <f>SUMIF([1]!Table3[Código Institucional],Existencia!C140:C357,[1]!Table3[Cantidad])</f>
        <v>12</v>
      </c>
      <c r="H140" s="14">
        <f>SUMIF([1]!Table2[Código Institucional],Existencia!C140:C357,[1]!Table2[Cantidad])</f>
        <v>3</v>
      </c>
      <c r="I140" s="4">
        <v>160</v>
      </c>
      <c r="J140" s="16">
        <f t="shared" si="4"/>
        <v>259.2</v>
      </c>
      <c r="K140" s="17">
        <f t="shared" si="5"/>
        <v>1699.2</v>
      </c>
    </row>
    <row r="141" spans="1:20" x14ac:dyDescent="0.25">
      <c r="A141" s="9">
        <v>44687</v>
      </c>
      <c r="B141" s="20">
        <v>44687</v>
      </c>
      <c r="C141" s="11">
        <v>2038</v>
      </c>
      <c r="D141" s="12" t="s">
        <v>155</v>
      </c>
      <c r="E141" s="13">
        <f>Table1[[#This Row],[Qty Entrada]]-Table1[[#This Row],[Qty Salida]]</f>
        <v>9</v>
      </c>
      <c r="F141" s="2" t="s">
        <v>23</v>
      </c>
      <c r="G141" s="14">
        <f>SUMIF([1]!Table3[Código Institucional],Existencia!C141:C358,[1]!Table3[Cantidad])</f>
        <v>12</v>
      </c>
      <c r="H141" s="14">
        <f>SUMIF([1]!Table2[Código Institucional],Existencia!C141:C358,[1]!Table2[Cantidad])</f>
        <v>3</v>
      </c>
      <c r="I141" s="4">
        <v>215</v>
      </c>
      <c r="J141" s="16">
        <f t="shared" si="4"/>
        <v>348.29999999999995</v>
      </c>
      <c r="K141" s="17">
        <f t="shared" si="5"/>
        <v>2283.3000000000002</v>
      </c>
    </row>
    <row r="142" spans="1:20" x14ac:dyDescent="0.25">
      <c r="A142" s="29">
        <v>44312</v>
      </c>
      <c r="B142" s="20">
        <v>44687</v>
      </c>
      <c r="C142" s="11">
        <v>2039</v>
      </c>
      <c r="D142" s="12" t="s">
        <v>156</v>
      </c>
      <c r="E142" s="13">
        <f>Table1[[#This Row],[Qty Entrada]]-Table1[[#This Row],[Qty Salida]]</f>
        <v>4</v>
      </c>
      <c r="F142" s="2" t="s">
        <v>23</v>
      </c>
      <c r="G142" s="14">
        <f>SUMIF([1]!Table3[Código Institucional],Existencia!C142:C359,[1]!Table3[Cantidad])</f>
        <v>8</v>
      </c>
      <c r="H142" s="14">
        <f>SUMIF([1]!Table2[Código Institucional],Existencia!C142:C359,[1]!Table2[Cantidad])</f>
        <v>4</v>
      </c>
      <c r="I142" s="4">
        <v>66</v>
      </c>
      <c r="J142" s="16">
        <f t="shared" si="4"/>
        <v>47.519999999999996</v>
      </c>
      <c r="K142" s="17">
        <f t="shared" si="5"/>
        <v>311.52</v>
      </c>
    </row>
    <row r="143" spans="1:20" x14ac:dyDescent="0.25">
      <c r="A143" s="30">
        <v>43698</v>
      </c>
      <c r="B143" s="10">
        <v>44687</v>
      </c>
      <c r="C143" s="11">
        <v>2040</v>
      </c>
      <c r="D143" s="12" t="s">
        <v>157</v>
      </c>
      <c r="E143" s="13">
        <f>Table1[[#This Row],[Qty Entrada]]-Table1[[#This Row],[Qty Salida]]</f>
        <v>23</v>
      </c>
      <c r="F143" s="2" t="s">
        <v>23</v>
      </c>
      <c r="G143" s="14">
        <f>SUMIF([1]!Table3[Código Institucional],Existencia!C143:C360,[1]!Table3[Cantidad])</f>
        <v>29</v>
      </c>
      <c r="H143" s="14">
        <f>SUMIF([1]!Table2[Código Institucional],Existencia!C143:C360,[1]!Table2[Cantidad])</f>
        <v>6</v>
      </c>
      <c r="I143" s="4">
        <v>190</v>
      </c>
      <c r="J143" s="16">
        <f t="shared" si="4"/>
        <v>786.59999999999991</v>
      </c>
      <c r="K143" s="17">
        <f t="shared" si="5"/>
        <v>5156.6000000000004</v>
      </c>
      <c r="S143" s="5"/>
      <c r="T143" s="5"/>
    </row>
    <row r="144" spans="1:20" x14ac:dyDescent="0.25">
      <c r="A144" s="31">
        <v>43698</v>
      </c>
      <c r="B144" s="20">
        <v>44687</v>
      </c>
      <c r="C144" s="11">
        <v>2041</v>
      </c>
      <c r="D144" s="12" t="s">
        <v>158</v>
      </c>
      <c r="E144" s="13">
        <f>Table1[[#This Row],[Qty Entrada]]-Table1[[#This Row],[Qty Salida]]</f>
        <v>17</v>
      </c>
      <c r="F144" s="2" t="s">
        <v>23</v>
      </c>
      <c r="G144" s="14">
        <f>SUMIF([1]!Table3[Código Institucional],Existencia!C144:C361,[1]!Table3[Cantidad])</f>
        <v>18</v>
      </c>
      <c r="H144" s="14">
        <f>SUMIF([1]!Table2[Código Institucional],Existencia!C144:C361,[1]!Table2[Cantidad])</f>
        <v>1</v>
      </c>
      <c r="I144" s="4">
        <v>120</v>
      </c>
      <c r="J144" s="16">
        <f t="shared" si="4"/>
        <v>367.2</v>
      </c>
      <c r="K144" s="17">
        <f t="shared" si="5"/>
        <v>2407.1999999999998</v>
      </c>
      <c r="P144" s="32"/>
    </row>
    <row r="145" spans="1:17" x14ac:dyDescent="0.25">
      <c r="A145" s="30">
        <v>43698</v>
      </c>
      <c r="B145" s="10">
        <v>44687</v>
      </c>
      <c r="C145" s="11">
        <v>2042</v>
      </c>
      <c r="D145" s="12" t="s">
        <v>159</v>
      </c>
      <c r="E145" s="13">
        <f>Table1[[#This Row],[Qty Entrada]]-Table1[[#This Row],[Qty Salida]]</f>
        <v>13</v>
      </c>
      <c r="F145" s="2" t="s">
        <v>23</v>
      </c>
      <c r="G145" s="14">
        <f>SUMIF([1]!Table3[Código Institucional],Existencia!C145:C362,[1]!Table3[Cantidad])</f>
        <v>13</v>
      </c>
      <c r="H145" s="14">
        <f>SUMIF([1]!Table2[Código Institucional],Existencia!C145:C362,[1]!Table2[Cantidad])</f>
        <v>0</v>
      </c>
      <c r="I145" s="4">
        <v>95</v>
      </c>
      <c r="J145" s="16">
        <f t="shared" si="4"/>
        <v>222.29999999999998</v>
      </c>
      <c r="K145" s="17">
        <f t="shared" si="5"/>
        <v>1457.3</v>
      </c>
      <c r="P145" s="32"/>
    </row>
    <row r="146" spans="1:17" x14ac:dyDescent="0.25">
      <c r="A146" s="18">
        <v>44687</v>
      </c>
      <c r="B146" s="20">
        <v>44687</v>
      </c>
      <c r="C146" s="11">
        <v>2043</v>
      </c>
      <c r="D146" s="12" t="s">
        <v>160</v>
      </c>
      <c r="E146" s="13">
        <f>Table1[[#This Row],[Qty Entrada]]-Table1[[#This Row],[Qty Salida]]</f>
        <v>27</v>
      </c>
      <c r="F146" s="2" t="s">
        <v>92</v>
      </c>
      <c r="G146" s="14">
        <f>SUMIF([1]!Table3[Código Institucional],Existencia!C146:C363,[1]!Table3[Cantidad])</f>
        <v>28</v>
      </c>
      <c r="H146" s="14">
        <f>SUMIF([1]!Table2[Código Institucional],Existencia!C146:C363,[1]!Table2[Cantidad])</f>
        <v>1</v>
      </c>
      <c r="I146" s="4">
        <v>14.3</v>
      </c>
      <c r="J146" s="16">
        <f t="shared" si="4"/>
        <v>69.49799999999999</v>
      </c>
      <c r="K146" s="17">
        <f t="shared" si="5"/>
        <v>455.59800000000001</v>
      </c>
      <c r="O146" s="33"/>
    </row>
    <row r="147" spans="1:17" x14ac:dyDescent="0.25">
      <c r="A147" s="30">
        <v>43698</v>
      </c>
      <c r="B147" s="10">
        <v>44687</v>
      </c>
      <c r="C147" s="11">
        <v>2044</v>
      </c>
      <c r="D147" s="12" t="s">
        <v>161</v>
      </c>
      <c r="E147" s="13">
        <f>Table1[[#This Row],[Qty Entrada]]-Table1[[#This Row],[Qty Salida]]</f>
        <v>4</v>
      </c>
      <c r="F147" s="2" t="s">
        <v>92</v>
      </c>
      <c r="G147" s="14">
        <f>SUMIF([1]!Table3[Código Institucional],Existencia!C147:C364,[1]!Table3[Cantidad])</f>
        <v>4</v>
      </c>
      <c r="H147" s="14">
        <f>SUMIF([1]!Table2[Código Institucional],Existencia!C147:C364,[1]!Table2[Cantidad])</f>
        <v>0</v>
      </c>
      <c r="I147" s="4">
        <v>215</v>
      </c>
      <c r="J147" s="16">
        <f t="shared" si="4"/>
        <v>154.79999999999998</v>
      </c>
      <c r="K147" s="17">
        <f t="shared" si="5"/>
        <v>1014.8</v>
      </c>
      <c r="O147" s="33"/>
    </row>
    <row r="148" spans="1:17" x14ac:dyDescent="0.25">
      <c r="A148" s="31">
        <v>43698</v>
      </c>
      <c r="B148" s="20">
        <v>44687</v>
      </c>
      <c r="C148" s="25">
        <v>2046</v>
      </c>
      <c r="D148" s="26" t="s">
        <v>162</v>
      </c>
      <c r="E148" s="13">
        <f>Table1[[#This Row],[Qty Entrada]]-Table1[[#This Row],[Qty Salida]]</f>
        <v>13</v>
      </c>
      <c r="F148" s="2" t="s">
        <v>92</v>
      </c>
      <c r="G148" s="14">
        <f>SUMIF([1]!Table3[Código Institucional],Existencia!C148:C366,[1]!Table3[Cantidad])</f>
        <v>14</v>
      </c>
      <c r="H148" s="14">
        <f>SUMIF([1]!Table2[Código Institucional],Existencia!C148:C366,[1]!Table2[Cantidad])</f>
        <v>1</v>
      </c>
      <c r="I148" s="34">
        <v>53</v>
      </c>
      <c r="J148" s="35">
        <f t="shared" si="4"/>
        <v>124.01999999999998</v>
      </c>
      <c r="K148" s="17">
        <f t="shared" si="5"/>
        <v>813.02</v>
      </c>
    </row>
    <row r="149" spans="1:17" x14ac:dyDescent="0.25">
      <c r="A149" s="30">
        <v>43698</v>
      </c>
      <c r="B149" s="10">
        <v>44687</v>
      </c>
      <c r="C149" s="25">
        <v>2047</v>
      </c>
      <c r="D149" s="26" t="s">
        <v>163</v>
      </c>
      <c r="E149" s="13">
        <f>Table1[[#This Row],[Qty Entrada]]-Table1[[#This Row],[Qty Salida]]</f>
        <v>16</v>
      </c>
      <c r="F149" s="2" t="s">
        <v>92</v>
      </c>
      <c r="G149" s="2">
        <f>SUMIF([1]!Table3[Código Institucional],Existencia!C149:C367,[1]!Table3[Cantidad])</f>
        <v>17</v>
      </c>
      <c r="H149" s="2">
        <f>SUMIF([1]!Table2[Código Institucional],Existencia!C149:C367,[1]!Table2[Cantidad])</f>
        <v>1</v>
      </c>
      <c r="I149" s="34">
        <v>66</v>
      </c>
      <c r="J149" s="36">
        <f>I149*18%*E149</f>
        <v>190.07999999999998</v>
      </c>
      <c r="K149" s="17">
        <f>E149*I149+J149</f>
        <v>1246.08</v>
      </c>
    </row>
    <row r="150" spans="1:17" x14ac:dyDescent="0.25">
      <c r="A150" s="31">
        <v>43698</v>
      </c>
      <c r="B150" s="20">
        <v>44687</v>
      </c>
      <c r="C150" s="25">
        <v>2048</v>
      </c>
      <c r="D150" s="26" t="s">
        <v>164</v>
      </c>
      <c r="E150" s="2">
        <f>Table1[[#This Row],[Qty Entrada]]-Table1[[#This Row],[Qty Salida]]</f>
        <v>30</v>
      </c>
      <c r="F150" s="2" t="s">
        <v>23</v>
      </c>
      <c r="G150" s="2">
        <f>SUMIF([1]!Table3[Código Institucional],Existencia!C150:C366,[1]!Table3[Cantidad])</f>
        <v>48</v>
      </c>
      <c r="H150" s="2">
        <f>SUMIF([1]!Table2[Código Institucional],Existencia!C150:C366,[1]!Table2[Cantidad])</f>
        <v>18</v>
      </c>
      <c r="I150" s="34">
        <v>27.5</v>
      </c>
      <c r="J150" s="37">
        <f t="shared" ref="J150:J160" si="6">I150*18%*E150</f>
        <v>148.5</v>
      </c>
      <c r="K150" s="17">
        <f t="shared" ref="K150:K160" si="7">E150*I150+J150</f>
        <v>973.5</v>
      </c>
    </row>
    <row r="151" spans="1:17" x14ac:dyDescent="0.25">
      <c r="A151" s="30">
        <v>43698</v>
      </c>
      <c r="B151" s="10">
        <v>44687</v>
      </c>
      <c r="C151" s="25">
        <v>2050</v>
      </c>
      <c r="D151" s="26" t="s">
        <v>165</v>
      </c>
      <c r="E151" s="2">
        <f>Table1[[#This Row],[Qty Entrada]]-Table1[[#This Row],[Qty Salida]]</f>
        <v>5</v>
      </c>
      <c r="F151" s="2" t="s">
        <v>28</v>
      </c>
      <c r="G151" s="2">
        <f>SUMIF([1]!Table3[Código Institucional],Existencia!C151:C328,[1]!Table3[Cantidad])</f>
        <v>5</v>
      </c>
      <c r="H151" s="2">
        <f>SUMIF([1]!Table2[Código Institucional],Existencia!C151:C328,[1]!Table2[Cantidad])</f>
        <v>0</v>
      </c>
      <c r="I151" s="34">
        <v>106</v>
      </c>
      <c r="J151" s="37">
        <f t="shared" si="6"/>
        <v>95.399999999999991</v>
      </c>
      <c r="K151" s="17">
        <f t="shared" si="7"/>
        <v>625.4</v>
      </c>
    </row>
    <row r="152" spans="1:17" x14ac:dyDescent="0.25">
      <c r="A152" s="31">
        <v>43698</v>
      </c>
      <c r="B152" s="20">
        <v>44687</v>
      </c>
      <c r="C152" s="25">
        <v>2051</v>
      </c>
      <c r="D152" s="26" t="s">
        <v>166</v>
      </c>
      <c r="E152" s="2">
        <f>Table1[[#This Row],[Qty Entrada]]-Table1[[#This Row],[Qty Salida]]</f>
        <v>13</v>
      </c>
      <c r="F152" s="2" t="s">
        <v>28</v>
      </c>
      <c r="G152" s="2">
        <f>SUMIF([1]!Table3[Código Institucional],Existencia!C152:C324,[1]!Table3[Cantidad])</f>
        <v>13</v>
      </c>
      <c r="H152" s="2">
        <f>SUMIF([1]!Table2[Código Institucional],Existencia!C152:C324,[1]!Table2[Cantidad])</f>
        <v>0</v>
      </c>
      <c r="I152" s="34">
        <v>35</v>
      </c>
      <c r="J152" s="37">
        <f t="shared" si="6"/>
        <v>81.899999999999991</v>
      </c>
      <c r="K152" s="17">
        <f t="shared" si="7"/>
        <v>536.9</v>
      </c>
    </row>
    <row r="153" spans="1:17" x14ac:dyDescent="0.25">
      <c r="A153" s="30">
        <v>43698</v>
      </c>
      <c r="B153" s="10">
        <v>44687</v>
      </c>
      <c r="C153" s="25">
        <v>2052</v>
      </c>
      <c r="D153" s="26" t="s">
        <v>167</v>
      </c>
      <c r="E153" s="2">
        <f>Table1[[#This Row],[Qty Entrada]]-Table1[[#This Row],[Qty Salida]]</f>
        <v>1</v>
      </c>
      <c r="F153" s="2" t="s">
        <v>23</v>
      </c>
      <c r="G153" s="2">
        <f>SUMIF([1]!Table3[Código Institucional],Existencia!C153:C324,[1]!Table3[Cantidad])</f>
        <v>1</v>
      </c>
      <c r="H153" s="2">
        <f>SUMIF([1]!Table2[Código Institucional],Existencia!C153:C324,[1]!Table2[Cantidad])</f>
        <v>0</v>
      </c>
      <c r="I153" s="34">
        <v>198</v>
      </c>
      <c r="J153" s="37">
        <f t="shared" si="6"/>
        <v>35.64</v>
      </c>
      <c r="K153" s="17">
        <f t="shared" si="7"/>
        <v>233.64</v>
      </c>
    </row>
    <row r="154" spans="1:17" x14ac:dyDescent="0.25">
      <c r="A154" s="31">
        <v>43698</v>
      </c>
      <c r="B154" s="20">
        <v>44687</v>
      </c>
      <c r="C154" s="25">
        <v>2053</v>
      </c>
      <c r="D154" s="26" t="s">
        <v>168</v>
      </c>
      <c r="E154" s="2">
        <f>Table1[[#This Row],[Qty Entrada]]-Table1[[#This Row],[Qty Salida]]</f>
        <v>8</v>
      </c>
      <c r="F154" s="2" t="s">
        <v>23</v>
      </c>
      <c r="G154" s="2">
        <f>SUMIF([1]!Table3[Código Institucional],Existencia!C154:C321,[1]!Table3[Cantidad])</f>
        <v>12</v>
      </c>
      <c r="H154" s="2">
        <f>SUMIF([1]!Table2[Código Institucional],Existencia!C154:C321,[1]!Table2[Cantidad])</f>
        <v>4</v>
      </c>
      <c r="I154" s="34">
        <v>299</v>
      </c>
      <c r="J154" s="37">
        <f t="shared" si="6"/>
        <v>430.56</v>
      </c>
      <c r="K154" s="17">
        <f t="shared" si="7"/>
        <v>2822.56</v>
      </c>
    </row>
    <row r="155" spans="1:17" x14ac:dyDescent="0.25">
      <c r="A155" s="30">
        <v>43698</v>
      </c>
      <c r="B155" s="10">
        <v>44687</v>
      </c>
      <c r="C155" s="25">
        <v>2054</v>
      </c>
      <c r="D155" s="26" t="s">
        <v>169</v>
      </c>
      <c r="E155" s="2">
        <f>Table1[[#This Row],[Qty Entrada]]-Table1[[#This Row],[Qty Salida]]</f>
        <v>4</v>
      </c>
      <c r="F155" s="2" t="s">
        <v>23</v>
      </c>
      <c r="G155" s="2">
        <f>SUMIF([1]!Table3[Código Institucional],Existencia!C155:C300,[1]!Table3[Cantidad])</f>
        <v>5</v>
      </c>
      <c r="H155" s="2">
        <f>SUMIF([1]!Table2[Código Institucional],Existencia!C155:C300,[1]!Table2[Cantidad])</f>
        <v>1</v>
      </c>
      <c r="I155" s="34">
        <v>364</v>
      </c>
      <c r="J155" s="37">
        <f t="shared" si="6"/>
        <v>262.08</v>
      </c>
      <c r="K155" s="17">
        <f t="shared" si="7"/>
        <v>1718.08</v>
      </c>
    </row>
    <row r="156" spans="1:17" x14ac:dyDescent="0.25">
      <c r="A156" s="31">
        <v>43698</v>
      </c>
      <c r="B156" s="38">
        <v>43731</v>
      </c>
      <c r="C156" s="25">
        <v>2055</v>
      </c>
      <c r="D156" s="26" t="s">
        <v>170</v>
      </c>
      <c r="E156" s="2">
        <f>Table1[[#This Row],[Qty Entrada]]-Table1[[#This Row],[Qty Salida]]</f>
        <v>5</v>
      </c>
      <c r="F156" s="2" t="s">
        <v>23</v>
      </c>
      <c r="G156" s="2">
        <f>SUMIF([1]!Table3[Código Institucional],Existencia!C156:C301,[1]!Table3[Cantidad])</f>
        <v>5</v>
      </c>
      <c r="H156" s="2">
        <f>SUMIF([1]!Table2[Código Institucional],Existencia!C156:C301,[1]!Table2[Cantidad])</f>
        <v>0</v>
      </c>
      <c r="I156" s="34">
        <v>518</v>
      </c>
      <c r="J156" s="37">
        <f t="shared" si="6"/>
        <v>466.2</v>
      </c>
      <c r="K156" s="17">
        <f t="shared" si="7"/>
        <v>3056.2</v>
      </c>
      <c r="O156" s="39"/>
    </row>
    <row r="157" spans="1:17" x14ac:dyDescent="0.25">
      <c r="A157" s="31">
        <v>43698</v>
      </c>
      <c r="B157" s="19">
        <v>43731</v>
      </c>
      <c r="C157" s="25">
        <v>2056</v>
      </c>
      <c r="D157" s="26" t="s">
        <v>171</v>
      </c>
      <c r="E157" s="2">
        <f>Table1[[#This Row],[Qty Entrada]]-Table1[[#This Row],[Qty Salida]]</f>
        <v>1</v>
      </c>
      <c r="F157" s="2" t="s">
        <v>28</v>
      </c>
      <c r="G157" s="2">
        <f>SUMIF([1]!Table3[Código Institucional],Existencia!C157:C301,[1]!Table3[Cantidad])</f>
        <v>1</v>
      </c>
      <c r="H157" s="2">
        <f>SUMIF([1]!Table2[Código Institucional],Existencia!C157:C301,[1]!Table2[Cantidad])</f>
        <v>0</v>
      </c>
      <c r="I157" s="34">
        <v>210</v>
      </c>
      <c r="J157" s="37">
        <f t="shared" si="6"/>
        <v>37.799999999999997</v>
      </c>
      <c r="K157" s="17">
        <f t="shared" si="7"/>
        <v>247.8</v>
      </c>
    </row>
    <row r="158" spans="1:17" ht="15" hidden="1" customHeight="1" x14ac:dyDescent="0.25">
      <c r="A158" s="31">
        <v>43698</v>
      </c>
      <c r="B158" s="20">
        <v>44687</v>
      </c>
      <c r="C158" s="25">
        <v>2057</v>
      </c>
      <c r="D158" s="26" t="s">
        <v>172</v>
      </c>
      <c r="E158" s="2">
        <f>Table1[[#This Row],[Qty Entrada]]-Table1[[#This Row],[Qty Salida]]</f>
        <v>0</v>
      </c>
      <c r="F158" s="2" t="s">
        <v>23</v>
      </c>
      <c r="G158" s="2">
        <f>SUMIF([1]!Table3[Código Institucional],Existencia!C158:C301,[1]!Table3[Cantidad])</f>
        <v>12</v>
      </c>
      <c r="H158" s="2">
        <f>SUMIF([1]!Table2[Código Institucional],Existencia!C158:C301,[1]!Table2[Cantidad])</f>
        <v>12</v>
      </c>
      <c r="I158" s="34">
        <v>26</v>
      </c>
      <c r="J158" s="37">
        <f t="shared" si="6"/>
        <v>0</v>
      </c>
      <c r="K158" s="17">
        <f t="shared" si="7"/>
        <v>0</v>
      </c>
      <c r="Q158" s="21"/>
    </row>
    <row r="159" spans="1:17" x14ac:dyDescent="0.25">
      <c r="A159" s="31">
        <v>43698</v>
      </c>
      <c r="B159" s="20">
        <v>44687</v>
      </c>
      <c r="C159" s="25">
        <v>2058</v>
      </c>
      <c r="D159" s="26" t="s">
        <v>173</v>
      </c>
      <c r="E159" s="2">
        <f>Table1[[#This Row],[Qty Entrada]]-Table1[[#This Row],[Qty Salida]]</f>
        <v>12</v>
      </c>
      <c r="F159" s="2" t="s">
        <v>23</v>
      </c>
      <c r="G159" s="2">
        <f>SUMIF([1]!Table3[Código Institucional],Existencia!C159:C302,[1]!Table3[Cantidad])</f>
        <v>12</v>
      </c>
      <c r="H159" s="2">
        <f>SUMIF([1]!Table2[Código Institucional],Existencia!C159:C302,[1]!Table2[Cantidad])</f>
        <v>0</v>
      </c>
      <c r="I159" s="34">
        <v>235</v>
      </c>
      <c r="J159" s="37">
        <f t="shared" si="6"/>
        <v>507.59999999999997</v>
      </c>
      <c r="K159" s="17">
        <f t="shared" si="7"/>
        <v>3327.6</v>
      </c>
      <c r="O159" s="33"/>
    </row>
    <row r="160" spans="1:17" x14ac:dyDescent="0.25">
      <c r="A160" s="31">
        <v>43698</v>
      </c>
      <c r="B160" s="38">
        <v>43731</v>
      </c>
      <c r="C160" s="25">
        <v>2059</v>
      </c>
      <c r="D160" s="26" t="s">
        <v>174</v>
      </c>
      <c r="E160" s="2">
        <f>Table1[[#This Row],[Qty Entrada]]-Table1[[#This Row],[Qty Salida]]</f>
        <v>6</v>
      </c>
      <c r="F160" s="2" t="s">
        <v>92</v>
      </c>
      <c r="G160" s="2">
        <f>SUMIF([1]!Table3[Código Institucional],Existencia!C160:C302,[1]!Table3[Cantidad])</f>
        <v>6</v>
      </c>
      <c r="H160" s="2">
        <f>SUMIF([1]!Table2[Código Institucional],Existencia!C160:C302,[1]!Table2[Cantidad])</f>
        <v>0</v>
      </c>
      <c r="I160" s="34">
        <v>135</v>
      </c>
      <c r="J160" s="37">
        <f t="shared" si="6"/>
        <v>145.80000000000001</v>
      </c>
      <c r="K160" s="17">
        <f t="shared" si="7"/>
        <v>955.8</v>
      </c>
      <c r="N160" s="21"/>
    </row>
    <row r="161" spans="3:15" x14ac:dyDescent="0.25">
      <c r="C161" s="25"/>
      <c r="D161" s="26"/>
      <c r="I161" s="17"/>
      <c r="J161" s="36">
        <f>SUM(J7:J160)</f>
        <v>60671.55779999998</v>
      </c>
      <c r="K161" s="17">
        <f>SUBTOTAL(109,Table1[Valores RD$])</f>
        <v>419591.6078</v>
      </c>
      <c r="N161" s="21"/>
      <c r="O161" s="21"/>
    </row>
  </sheetData>
  <mergeCells count="4">
    <mergeCell ref="A1:I1"/>
    <mergeCell ref="A2:K2"/>
    <mergeCell ref="A3:K3"/>
    <mergeCell ref="A4:K4"/>
  </mergeCells>
  <conditionalFormatting sqref="C6:K6">
    <cfRule type="duplicateValues" dxfId="23" priority="1"/>
  </conditionalFormatting>
  <dataValidations count="1">
    <dataValidation type="list" allowBlank="1" showInputMessage="1" showErrorMessage="1" sqref="F7:F160" xr:uid="{076A2499-1F20-4223-AD0B-CA9FF980C0DD}">
      <formula1>"Caja,Fardo,Frasco,Funda,Galón,Paquete,Resma,Unidad,Yarda"</formula1>
    </dataValidation>
  </dataValidations>
  <pageMargins left="0.7" right="0.7" top="0.75" bottom="0.75" header="0.3" footer="0.3"/>
  <pageSetup scale="65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Existencia</vt:lpstr>
      <vt:lpstr>Existencia!Print_Titles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2022-10-13T14:09:45Z</dcterms:created>
  <dcterms:modified xsi:type="dcterms:W3CDTF">2023-01-20T17:47:52Z</dcterms:modified>
</cp:coreProperties>
</file>